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480" yWindow="120" windowWidth="15480" windowHeight="11640" activeTab="1"/>
  </bookViews>
  <sheets>
    <sheet name="Splash" sheetId="1" r:id="rId1"/>
    <sheet name="Contents" sheetId="2" r:id="rId2"/>
    <sheet name="Main" sheetId="3" r:id="rId3"/>
    <sheet name="Parameters" sheetId="4" r:id="rId4"/>
    <sheet name="Tables" sheetId="5" r:id="rId5"/>
    <sheet name="Table2" sheetId="6" state="hidden" r:id="rId6"/>
    <sheet name="Calculations" sheetId="7" r:id="rId7"/>
    <sheet name="Staffing" sheetId="8" r:id="rId8"/>
    <sheet name="Report" sheetId="9" r:id="rId9"/>
    <sheet name="Authors" sheetId="10" r:id="rId10"/>
  </sheets>
  <definedNames/>
  <calcPr fullCalcOnLoad="1"/>
</workbook>
</file>

<file path=xl/sharedStrings.xml><?xml version="1.0" encoding="utf-8"?>
<sst xmlns="http://schemas.openxmlformats.org/spreadsheetml/2006/main" count="250" uniqueCount="176">
  <si>
    <t>Enter the size of the population to be vaccinated and the time allotted for vaccination, then select a staff distribution and  view a concise overview of projected clinic performance.</t>
  </si>
  <si>
    <t>Adjust internal model settings, such as process times, arrival distributions, walking distances, and routing probabilities.</t>
  </si>
  <si>
    <t>See detailed output of clinic performance, including breakdown of cycle times, average queue lengths, and station utilization.</t>
  </si>
  <si>
    <t>Station</t>
  </si>
  <si>
    <t>Staff</t>
  </si>
  <si>
    <t>Queue Length</t>
  </si>
  <si>
    <t>WIP</t>
  </si>
  <si>
    <t>Daily hours of operation:</t>
  </si>
  <si>
    <t>Average number of patients in clinic:</t>
  </si>
  <si>
    <t>Wait time (min)</t>
  </si>
  <si>
    <t>Time in clinic (min):</t>
  </si>
  <si>
    <t>Queue length</t>
  </si>
  <si>
    <t>Bus interarrival time (min):</t>
  </si>
  <si>
    <t xml:space="preserve">     Clinic capacity (patients per hour):</t>
  </si>
  <si>
    <t xml:space="preserve">         Size of population to be treated:</t>
  </si>
  <si>
    <t xml:space="preserve"> </t>
  </si>
  <si>
    <t>Outputs</t>
  </si>
  <si>
    <t>Number of clinic sites:</t>
  </si>
  <si>
    <r>
      <t xml:space="preserve">Values in </t>
    </r>
    <r>
      <rPr>
        <b/>
        <sz val="10"/>
        <color indexed="10"/>
        <rFont val="Arial"/>
        <family val="2"/>
      </rPr>
      <t>red</t>
    </r>
    <r>
      <rPr>
        <sz val="10"/>
        <rFont val="Arial"/>
        <family val="0"/>
      </rPr>
      <t xml:space="preserve"> denote the "worst" station for that characteristic.</t>
    </r>
  </si>
  <si>
    <r>
      <t xml:space="preserve">Values in </t>
    </r>
    <r>
      <rPr>
        <b/>
        <sz val="10"/>
        <color indexed="10"/>
        <rFont val="Arial"/>
        <family val="2"/>
      </rPr>
      <t>red</t>
    </r>
    <r>
      <rPr>
        <sz val="10"/>
        <rFont val="Arial"/>
        <family val="0"/>
      </rPr>
      <t xml:space="preserve"> signify below-minimum staffing levels.</t>
    </r>
  </si>
  <si>
    <t>Required throughput (patients per hour):</t>
  </si>
  <si>
    <t>This publication was supported by Cooperative Agreement Number U50/CCU302718 from the CDC to NACCHO. Its contents are solely the responsibility of the University of Maryland and the Advanced Practice Center for Public Health Emergency Preparedness and Response of Montgomery County, Maryland, and do not necessarily represent the official views of CDC or NACCHO.</t>
  </si>
  <si>
    <t>Institute for Systems Research</t>
  </si>
  <si>
    <t>Jeffrey W. Herrmann</t>
  </si>
  <si>
    <t>Mark A. Treadwell</t>
  </si>
  <si>
    <t>Spreadsheet model authors</t>
  </si>
  <si>
    <t>Mass Treatment Clinic</t>
  </si>
  <si>
    <t>Station Name</t>
  </si>
  <si>
    <t>v</t>
  </si>
  <si>
    <t>u</t>
  </si>
  <si>
    <t>CT</t>
  </si>
  <si>
    <r>
      <t>c</t>
    </r>
    <r>
      <rPr>
        <b/>
        <vertAlign val="subscript"/>
        <sz val="10"/>
        <rFont val="Arial"/>
        <family val="2"/>
      </rPr>
      <t>a</t>
    </r>
    <r>
      <rPr>
        <b/>
        <vertAlign val="superscript"/>
        <sz val="10"/>
        <rFont val="Arial"/>
        <family val="2"/>
      </rPr>
      <t>2</t>
    </r>
  </si>
  <si>
    <r>
      <t>c</t>
    </r>
    <r>
      <rPr>
        <b/>
        <vertAlign val="subscript"/>
        <sz val="10"/>
        <rFont val="Arial"/>
        <family val="2"/>
      </rPr>
      <t>e</t>
    </r>
    <r>
      <rPr>
        <b/>
        <vertAlign val="superscript"/>
        <sz val="10"/>
        <rFont val="Arial"/>
        <family val="2"/>
      </rPr>
      <t>2</t>
    </r>
  </si>
  <si>
    <r>
      <t>c</t>
    </r>
    <r>
      <rPr>
        <b/>
        <vertAlign val="subscript"/>
        <sz val="10"/>
        <rFont val="Arial"/>
        <family val="2"/>
      </rPr>
      <t>d</t>
    </r>
    <r>
      <rPr>
        <b/>
        <vertAlign val="superscript"/>
        <sz val="10"/>
        <rFont val="Arial"/>
        <family val="2"/>
      </rPr>
      <t>2</t>
    </r>
  </si>
  <si>
    <r>
      <t>CT</t>
    </r>
    <r>
      <rPr>
        <b/>
        <vertAlign val="subscript"/>
        <sz val="10"/>
        <rFont val="Arial"/>
        <family val="2"/>
      </rPr>
      <t>q</t>
    </r>
  </si>
  <si>
    <t>Arrival:</t>
  </si>
  <si>
    <t>Staffing (per clinic site)</t>
  </si>
  <si>
    <t>Processing Time (min)</t>
  </si>
  <si>
    <t>Routing Probabilities</t>
  </si>
  <si>
    <t>Exit</t>
  </si>
  <si>
    <t>From</t>
  </si>
  <si>
    <t>Sum</t>
  </si>
  <si>
    <t>Wait Time (min)</t>
  </si>
  <si>
    <t>Process Time (min)</t>
  </si>
  <si>
    <t>Edit patient flow patterns by choosing the proportion of patients to pass through each station.</t>
  </si>
  <si>
    <t>Total staff per shift across all clinics:</t>
  </si>
  <si>
    <t>Staff per shift</t>
  </si>
  <si>
    <t>Minimum staff per shift</t>
  </si>
  <si>
    <t xml:space="preserve">               Size of population to be treated:</t>
  </si>
  <si>
    <t xml:space="preserve">     Number of clinic sites:</t>
  </si>
  <si>
    <t xml:space="preserve">                  Average number of patients in clinic:</t>
  </si>
  <si>
    <t xml:space="preserve">                  Clinic capacity (patients per hour):</t>
  </si>
  <si>
    <t xml:space="preserve">                      Total staff per shift across all clinics:</t>
  </si>
  <si>
    <t>Total Service Staff</t>
  </si>
  <si>
    <t>Total Staff</t>
  </si>
  <si>
    <t>Contains support staff counts, such as team leaders, logistics personnel, and site management.</t>
  </si>
  <si>
    <t>Distance Table (in ft)</t>
  </si>
  <si>
    <t>Average walk speed (ft/s):</t>
  </si>
  <si>
    <t>Sum should be 100%</t>
  </si>
  <si>
    <t>To</t>
  </si>
  <si>
    <t xml:space="preserve">This model is intended for use in advance planning of the response to a </t>
  </si>
  <si>
    <t xml:space="preserve">biological attack, using mass dispensing clinics or mass vaccination clinics.  </t>
  </si>
  <si>
    <t>Calculations are based on the size of the population in question and the timeframe</t>
  </si>
  <si>
    <t>for treatment.  Detailed instructions are given below for each portion of the model.</t>
  </si>
  <si>
    <t>Cycle Time (min)</t>
  </si>
  <si>
    <t>Clinic Planning Model</t>
  </si>
  <si>
    <t>University of Maryland</t>
  </si>
  <si>
    <t>Planning Model</t>
  </si>
  <si>
    <t>Contents</t>
  </si>
  <si>
    <t>Demand</t>
  </si>
  <si>
    <t>Time allotted for treatment (days):</t>
  </si>
  <si>
    <t>Total</t>
  </si>
  <si>
    <t>Utilization</t>
  </si>
  <si>
    <t>General Performance</t>
  </si>
  <si>
    <t>Station-level Results</t>
  </si>
  <si>
    <t>Inputs</t>
  </si>
  <si>
    <t>Batch Size</t>
  </si>
  <si>
    <r>
      <t>Variance (min</t>
    </r>
    <r>
      <rPr>
        <b/>
        <vertAlign val="superscript"/>
        <sz val="10"/>
        <rFont val="Arial"/>
        <family val="2"/>
      </rPr>
      <t>2</t>
    </r>
    <r>
      <rPr>
        <b/>
        <sz val="10"/>
        <rFont val="Arial"/>
        <family val="2"/>
      </rPr>
      <t>)</t>
    </r>
  </si>
  <si>
    <t>Ya-Hsing P. Lin</t>
  </si>
  <si>
    <t>Suggested Queue Space (ft)</t>
  </si>
  <si>
    <t>Self service</t>
  </si>
  <si>
    <t>r</t>
  </si>
  <si>
    <t>w</t>
  </si>
  <si>
    <t>expr1</t>
  </si>
  <si>
    <t>g</t>
  </si>
  <si>
    <t>expr4</t>
  </si>
  <si>
    <t>WTBT</t>
  </si>
  <si>
    <r>
      <t>c</t>
    </r>
    <r>
      <rPr>
        <b/>
        <vertAlign val="subscript"/>
        <sz val="10"/>
        <rFont val="Arial"/>
        <family val="2"/>
      </rPr>
      <t>b</t>
    </r>
    <r>
      <rPr>
        <b/>
        <vertAlign val="superscript"/>
        <sz val="10"/>
        <rFont val="Arial"/>
        <family val="2"/>
      </rPr>
      <t>2</t>
    </r>
  </si>
  <si>
    <t>rho</t>
  </si>
  <si>
    <t>expr7</t>
  </si>
  <si>
    <t>expr11</t>
  </si>
  <si>
    <t>WIBT</t>
  </si>
  <si>
    <t>k</t>
  </si>
  <si>
    <t>t</t>
  </si>
  <si>
    <t>sigma2</t>
  </si>
  <si>
    <t>ca2=5</t>
  </si>
  <si>
    <t>v=6</t>
  </si>
  <si>
    <r>
      <t>lamda</t>
    </r>
    <r>
      <rPr>
        <b/>
        <vertAlign val="subscript"/>
        <sz val="10"/>
        <rFont val="Arial"/>
        <family val="2"/>
      </rPr>
      <t>A</t>
    </r>
  </si>
  <si>
    <t>bigW</t>
  </si>
  <si>
    <t>stationType</t>
  </si>
  <si>
    <r>
      <t>bigC</t>
    </r>
    <r>
      <rPr>
        <b/>
        <vertAlign val="subscript"/>
        <sz val="10"/>
        <rFont val="Arial"/>
        <family val="2"/>
      </rPr>
      <t>A</t>
    </r>
    <r>
      <rPr>
        <b/>
        <vertAlign val="superscript"/>
        <sz val="10"/>
        <rFont val="Arial"/>
        <family val="2"/>
      </rPr>
      <t>2</t>
    </r>
  </si>
  <si>
    <t>m_prime</t>
  </si>
  <si>
    <t>bigU</t>
  </si>
  <si>
    <t>bigT</t>
  </si>
  <si>
    <t>bigW=7</t>
  </si>
  <si>
    <t>stationType=8</t>
  </si>
  <si>
    <t>bigCA2=9</t>
  </si>
  <si>
    <t>mixedArrival</t>
  </si>
  <si>
    <t>mixedArrival=10</t>
  </si>
  <si>
    <t>w=11</t>
  </si>
  <si>
    <t>selfService</t>
  </si>
  <si>
    <t>kLess1</t>
  </si>
  <si>
    <t>bigR</t>
  </si>
  <si>
    <t>Samuel F. Fomundam</t>
  </si>
  <si>
    <t>Ali Pilehvar</t>
  </si>
  <si>
    <t>Batch Interarrival Mean(min)</t>
  </si>
  <si>
    <t>r=2</t>
  </si>
  <si>
    <t>lamdaA=3</t>
  </si>
  <si>
    <t>KA=4</t>
  </si>
  <si>
    <t>cb2=12</t>
  </si>
  <si>
    <t>m</t>
  </si>
  <si>
    <t>expr11=33</t>
  </si>
  <si>
    <t>kLess1=34</t>
  </si>
  <si>
    <t>bigR=35</t>
  </si>
  <si>
    <t>WIP=36</t>
  </si>
  <si>
    <t>bigT=13</t>
  </si>
  <si>
    <t>CTq=14</t>
  </si>
  <si>
    <t>WIBT=15</t>
  </si>
  <si>
    <t>selfService=16</t>
  </si>
  <si>
    <t>sigma2=17</t>
  </si>
  <si>
    <t>t=18</t>
  </si>
  <si>
    <t>k=19</t>
  </si>
  <si>
    <t>m_prime=20</t>
  </si>
  <si>
    <t>m=21</t>
  </si>
  <si>
    <t>u=22</t>
  </si>
  <si>
    <t>ce2=23</t>
  </si>
  <si>
    <t>bigU=24</t>
  </si>
  <si>
    <t>expr1=25</t>
  </si>
  <si>
    <t>g=26</t>
  </si>
  <si>
    <t>CT=27</t>
  </si>
  <si>
    <t>cd2=28</t>
  </si>
  <si>
    <t>expr4=29</t>
  </si>
  <si>
    <t>WTBT=30</t>
  </si>
  <si>
    <t>rho=31</t>
  </si>
  <si>
    <t>expr7=32</t>
  </si>
  <si>
    <t xml:space="preserve">                     Administratif staff per shift across all clinics:</t>
  </si>
  <si>
    <t xml:space="preserve">                 Service staff per shift across all clinics:</t>
  </si>
  <si>
    <r>
      <t>s</t>
    </r>
    <r>
      <rPr>
        <b/>
        <vertAlign val="superscript"/>
        <sz val="10"/>
        <rFont val="Arial"/>
        <family val="2"/>
      </rPr>
      <t>2</t>
    </r>
  </si>
  <si>
    <t>U</t>
  </si>
  <si>
    <r>
      <t>λ</t>
    </r>
    <r>
      <rPr>
        <b/>
        <vertAlign val="subscript"/>
        <sz val="10"/>
        <rFont val="Arial"/>
        <family val="2"/>
      </rPr>
      <t>A</t>
    </r>
  </si>
  <si>
    <r>
      <t>C</t>
    </r>
    <r>
      <rPr>
        <b/>
        <vertAlign val="subscript"/>
        <sz val="10"/>
        <rFont val="Arial"/>
        <family val="2"/>
      </rPr>
      <t>A</t>
    </r>
    <r>
      <rPr>
        <b/>
        <vertAlign val="superscript"/>
        <sz val="10"/>
        <rFont val="Arial"/>
        <family val="2"/>
      </rPr>
      <t>2</t>
    </r>
  </si>
  <si>
    <t>W</t>
  </si>
  <si>
    <t>T</t>
  </si>
  <si>
    <t>m'</t>
  </si>
  <si>
    <t>ρ</t>
  </si>
  <si>
    <t>R</t>
  </si>
  <si>
    <t>k-1</t>
  </si>
  <si>
    <r>
      <t>K</t>
    </r>
    <r>
      <rPr>
        <b/>
        <vertAlign val="subscript"/>
        <sz val="10"/>
        <rFont val="Arial"/>
        <family val="2"/>
      </rPr>
      <t>A</t>
    </r>
  </si>
  <si>
    <t>© Copyright 2008 University of Maryland and Montgomery County APC.  All rights reserved.</t>
  </si>
  <si>
    <t>Interarrival time SCV</t>
  </si>
  <si>
    <t>Arrival batch size variance</t>
  </si>
  <si>
    <t>Arrival batch size</t>
  </si>
  <si>
    <t>MCPS flu mist clinic</t>
  </si>
  <si>
    <t>Flow Control</t>
  </si>
  <si>
    <t>Custom</t>
  </si>
  <si>
    <t>Forms Check</t>
  </si>
  <si>
    <t>Vaccine</t>
  </si>
  <si>
    <t>probabilities</t>
  </si>
  <si>
    <t>TO</t>
  </si>
  <si>
    <t>FROM</t>
  </si>
  <si>
    <t>arrival</t>
  </si>
  <si>
    <t>distance</t>
  </si>
  <si>
    <t>lamdaB</t>
  </si>
  <si>
    <t>KB</t>
  </si>
  <si>
    <t>CB</t>
  </si>
  <si>
    <t>cB</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</si>
</sst>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mmmm\ d\,\ yyyy"/>
    <numFmt numFmtId="168" formatCode=";;;"/>
    <numFmt numFmtId="169" formatCode="0.0%"/>
    <numFmt numFmtId="170" formatCode="&quot;Yes&quot;;&quot;Yes&quot;;&quot;No&quot;"/>
    <numFmt numFmtId="171" formatCode="&quot;True&quot;;&quot;True&quot;;&quot;False&quot;"/>
    <numFmt numFmtId="172" formatCode="&quot;On&quot;;&quot;On&quot;;&quot;Off&quot;"/>
    <numFmt numFmtId="173" formatCode="[$-409]dddd\,\ mmmm\ dd\,\ yyyy"/>
    <numFmt numFmtId="174" formatCode="[$-409]mmmm\ d\,\ yyyy;@"/>
    <numFmt numFmtId="175" formatCode="m/d/yyyy;@"/>
    <numFmt numFmtId="176" formatCode="m/d/yy;@"/>
  </numFmts>
  <fonts count="22">
    <font>
      <sz val="10"/>
      <name val="Arial"/>
      <family val="0"/>
    </font>
    <font>
      <b/>
      <sz val="10"/>
      <name val="Arial"/>
      <family val="0"/>
    </font>
    <font>
      <b/>
      <sz val="20"/>
      <name val="Arial"/>
      <family val="2"/>
    </font>
    <font>
      <b/>
      <sz val="16"/>
      <name val="Arial"/>
      <family val="2"/>
    </font>
    <font>
      <sz val="16"/>
      <name val="Arial"/>
      <family val="2"/>
    </font>
    <font>
      <b/>
      <sz val="14"/>
      <name val="Arial"/>
      <family val="2"/>
    </font>
    <font>
      <sz val="12"/>
      <name val="Arial"/>
      <family val="2"/>
    </font>
    <font>
      <b/>
      <sz val="11"/>
      <name val="Arial"/>
      <family val="2"/>
    </font>
    <font>
      <sz val="8"/>
      <name val="Arial"/>
      <family val="0"/>
    </font>
    <font>
      <b/>
      <sz val="12"/>
      <name val="Arial"/>
      <family val="2"/>
    </font>
    <font>
      <b/>
      <sz val="9"/>
      <name val="Arial"/>
      <family val="2"/>
    </font>
    <font>
      <b/>
      <sz val="10"/>
      <color indexed="10"/>
      <name val="Arial"/>
      <family val="2"/>
    </font>
    <font>
      <u val="single"/>
      <sz val="10"/>
      <color indexed="12"/>
      <name val="Arial"/>
      <family val="0"/>
    </font>
    <font>
      <u val="single"/>
      <sz val="10"/>
      <color indexed="36"/>
      <name val="Arial"/>
      <family val="0"/>
    </font>
    <font>
      <sz val="10"/>
      <color indexed="9"/>
      <name val="Arial"/>
      <family val="2"/>
    </font>
    <font>
      <b/>
      <vertAlign val="subscript"/>
      <sz val="10"/>
      <name val="Arial"/>
      <family val="2"/>
    </font>
    <font>
      <b/>
      <vertAlign val="superscript"/>
      <sz val="10"/>
      <name val="Arial"/>
      <family val="2"/>
    </font>
    <font>
      <b/>
      <sz val="10.25"/>
      <name val="Arial"/>
      <family val="2"/>
    </font>
    <font>
      <sz val="8.25"/>
      <name val="Arial"/>
      <family val="0"/>
    </font>
    <font>
      <sz val="5.25"/>
      <name val="Arial"/>
      <family val="0"/>
    </font>
    <font>
      <i/>
      <sz val="10"/>
      <name val="Arial"/>
      <family val="0"/>
    </font>
    <font>
      <i/>
      <sz val="10"/>
      <color indexed="57"/>
      <name val="Arial"/>
      <family val="2"/>
    </font>
  </fonts>
  <fills count="13">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15"/>
        <bgColor indexed="64"/>
      </patternFill>
    </fill>
    <fill>
      <patternFill patternType="solid">
        <fgColor indexed="44"/>
        <bgColor indexed="64"/>
      </patternFill>
    </fill>
    <fill>
      <patternFill patternType="solid">
        <fgColor indexed="47"/>
        <bgColor indexed="64"/>
      </patternFill>
    </fill>
    <fill>
      <patternFill patternType="solid">
        <fgColor indexed="52"/>
        <bgColor indexed="64"/>
      </patternFill>
    </fill>
  </fills>
  <borders count="21">
    <border>
      <left/>
      <right/>
      <top/>
      <bottom/>
      <diagonal/>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uble"/>
    </border>
    <border>
      <left style="medium">
        <color indexed="57"/>
      </left>
      <right style="medium">
        <color indexed="57"/>
      </right>
      <top style="medium">
        <color indexed="57"/>
      </top>
      <bottom style="medium">
        <color indexed="57"/>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style="double"/>
    </border>
    <border>
      <left>
        <color indexed="63"/>
      </left>
      <right>
        <color indexed="63"/>
      </right>
      <top style="thin"/>
      <bottom style="thin"/>
    </border>
    <border>
      <left style="medium"/>
      <right style="medium"/>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257">
    <xf numFmtId="0" fontId="0" fillId="0" borderId="0" xfId="0" applyAlignment="1">
      <alignment/>
    </xf>
    <xf numFmtId="0" fontId="0" fillId="0" borderId="0" xfId="0" applyBorder="1" applyAlignment="1">
      <alignment/>
    </xf>
    <xf numFmtId="0" fontId="0" fillId="0" borderId="1" xfId="0" applyBorder="1" applyAlignment="1">
      <alignment/>
    </xf>
    <xf numFmtId="0" fontId="0" fillId="2" borderId="0" xfId="0" applyFill="1" applyAlignment="1">
      <alignment/>
    </xf>
    <xf numFmtId="0" fontId="0" fillId="0" borderId="2" xfId="0" applyFill="1" applyBorder="1" applyAlignment="1">
      <alignment/>
    </xf>
    <xf numFmtId="0" fontId="0" fillId="0" borderId="3" xfId="0" applyFill="1" applyBorder="1" applyAlignment="1">
      <alignment/>
    </xf>
    <xf numFmtId="0" fontId="0" fillId="0" borderId="4" xfId="0" applyFill="1" applyBorder="1" applyAlignment="1">
      <alignment/>
    </xf>
    <xf numFmtId="0" fontId="0" fillId="0" borderId="5" xfId="0" applyFill="1" applyBorder="1" applyAlignment="1">
      <alignment/>
    </xf>
    <xf numFmtId="0" fontId="0" fillId="0" borderId="0" xfId="0" applyFill="1" applyBorder="1" applyAlignment="1">
      <alignment/>
    </xf>
    <xf numFmtId="0" fontId="3" fillId="0" borderId="0" xfId="0" applyFont="1" applyFill="1" applyBorder="1" applyAlignment="1">
      <alignment horizontal="center"/>
    </xf>
    <xf numFmtId="0" fontId="0" fillId="0" borderId="1" xfId="0" applyFill="1" applyBorder="1" applyAlignment="1">
      <alignment/>
    </xf>
    <xf numFmtId="0" fontId="2" fillId="0" borderId="0" xfId="0" applyFont="1" applyFill="1" applyBorder="1" applyAlignment="1">
      <alignment horizontal="center"/>
    </xf>
    <xf numFmtId="0" fontId="0" fillId="0" borderId="6" xfId="0" applyFill="1" applyBorder="1" applyAlignment="1">
      <alignment/>
    </xf>
    <xf numFmtId="0" fontId="0" fillId="0" borderId="7" xfId="0" applyFill="1" applyBorder="1" applyAlignment="1">
      <alignment/>
    </xf>
    <xf numFmtId="0" fontId="0" fillId="0" borderId="8" xfId="0" applyFill="1" applyBorder="1" applyAlignment="1">
      <alignment/>
    </xf>
    <xf numFmtId="0" fontId="8" fillId="0" borderId="0" xfId="0" applyFont="1" applyAlignment="1">
      <alignment/>
    </xf>
    <xf numFmtId="0" fontId="0" fillId="3" borderId="2" xfId="0" applyFill="1" applyBorder="1" applyAlignment="1">
      <alignment/>
    </xf>
    <xf numFmtId="0" fontId="0" fillId="3" borderId="3" xfId="0" applyFill="1" applyBorder="1" applyAlignment="1">
      <alignment/>
    </xf>
    <xf numFmtId="0" fontId="8" fillId="3" borderId="3" xfId="0" applyFont="1" applyFill="1" applyBorder="1" applyAlignment="1">
      <alignment/>
    </xf>
    <xf numFmtId="0" fontId="0" fillId="3" borderId="4" xfId="0" applyFill="1" applyBorder="1" applyAlignment="1">
      <alignment/>
    </xf>
    <xf numFmtId="0" fontId="0" fillId="3" borderId="5" xfId="0" applyFill="1" applyBorder="1" applyAlignment="1">
      <alignment/>
    </xf>
    <xf numFmtId="0" fontId="0" fillId="3" borderId="0" xfId="0" applyFill="1" applyBorder="1" applyAlignment="1">
      <alignment/>
    </xf>
    <xf numFmtId="0" fontId="7" fillId="3" borderId="0" xfId="0" applyFont="1" applyFill="1" applyBorder="1" applyAlignment="1">
      <alignment horizontal="center"/>
    </xf>
    <xf numFmtId="0" fontId="0" fillId="3" borderId="1" xfId="0" applyFill="1" applyBorder="1" applyAlignment="1">
      <alignment/>
    </xf>
    <xf numFmtId="0" fontId="5" fillId="3" borderId="0" xfId="0" applyFont="1" applyFill="1" applyBorder="1" applyAlignment="1">
      <alignment horizontal="center"/>
    </xf>
    <xf numFmtId="0" fontId="1" fillId="3" borderId="0" xfId="0" applyFont="1" applyFill="1" applyBorder="1" applyAlignment="1">
      <alignment horizontal="center"/>
    </xf>
    <xf numFmtId="0" fontId="0" fillId="3" borderId="0" xfId="0" applyFill="1" applyBorder="1" applyAlignment="1">
      <alignment horizontal="center"/>
    </xf>
    <xf numFmtId="0" fontId="0" fillId="3" borderId="6" xfId="0" applyFill="1" applyBorder="1" applyAlignment="1">
      <alignment/>
    </xf>
    <xf numFmtId="0" fontId="0" fillId="3" borderId="7" xfId="0" applyFill="1" applyBorder="1" applyAlignment="1">
      <alignment/>
    </xf>
    <xf numFmtId="0" fontId="0" fillId="3" borderId="8" xfId="0" applyFill="1" applyBorder="1" applyAlignment="1">
      <alignment/>
    </xf>
    <xf numFmtId="0" fontId="1" fillId="0" borderId="0" xfId="0" applyFont="1" applyAlignment="1">
      <alignment/>
    </xf>
    <xf numFmtId="1" fontId="0" fillId="0" borderId="0" xfId="0" applyNumberFormat="1" applyAlignment="1">
      <alignment/>
    </xf>
    <xf numFmtId="0" fontId="0" fillId="0" borderId="0" xfId="0" applyAlignment="1">
      <alignment horizontal="center"/>
    </xf>
    <xf numFmtId="0" fontId="1" fillId="0" borderId="0" xfId="0" applyFont="1" applyAlignment="1">
      <alignment horizontal="center"/>
    </xf>
    <xf numFmtId="0" fontId="0" fillId="0" borderId="0" xfId="0" applyAlignment="1" applyProtection="1">
      <alignment/>
      <protection/>
    </xf>
    <xf numFmtId="9" fontId="0" fillId="0" borderId="0" xfId="0" applyNumberFormat="1" applyAlignment="1">
      <alignment horizontal="center"/>
    </xf>
    <xf numFmtId="2" fontId="0" fillId="0" borderId="0" xfId="0" applyNumberFormat="1" applyAlignment="1">
      <alignment horizontal="center"/>
    </xf>
    <xf numFmtId="1" fontId="0" fillId="0" borderId="0" xfId="0" applyNumberFormat="1" applyAlignment="1">
      <alignment horizontal="center"/>
    </xf>
    <xf numFmtId="2" fontId="1" fillId="0" borderId="0" xfId="0" applyNumberFormat="1" applyFont="1" applyAlignment="1">
      <alignment horizontal="center"/>
    </xf>
    <xf numFmtId="1" fontId="1" fillId="0" borderId="0" xfId="0" applyNumberFormat="1" applyFont="1" applyAlignment="1">
      <alignment/>
    </xf>
    <xf numFmtId="0" fontId="1" fillId="0" borderId="9" xfId="0" applyFont="1" applyBorder="1" applyAlignment="1">
      <alignment horizontal="center" wrapText="1"/>
    </xf>
    <xf numFmtId="0" fontId="0" fillId="0" borderId="10" xfId="0" applyFill="1" applyBorder="1" applyAlignment="1" applyProtection="1">
      <alignment horizontal="center" vertical="center"/>
      <protection locked="0"/>
    </xf>
    <xf numFmtId="0" fontId="0" fillId="0" borderId="0" xfId="0" applyBorder="1" applyAlignment="1">
      <alignment horizontal="right" vertical="center" wrapText="1"/>
    </xf>
    <xf numFmtId="0" fontId="9" fillId="0" borderId="0" xfId="0" applyFont="1" applyAlignment="1">
      <alignment horizontal="center"/>
    </xf>
    <xf numFmtId="0" fontId="0" fillId="4" borderId="0" xfId="0" applyFill="1" applyAlignment="1">
      <alignment/>
    </xf>
    <xf numFmtId="0" fontId="0" fillId="5" borderId="2" xfId="0" applyFill="1" applyBorder="1" applyAlignment="1" applyProtection="1">
      <alignment/>
      <protection/>
    </xf>
    <xf numFmtId="0" fontId="0" fillId="5" borderId="3" xfId="0" applyFill="1" applyBorder="1" applyAlignment="1" applyProtection="1">
      <alignment/>
      <protection/>
    </xf>
    <xf numFmtId="0" fontId="0" fillId="5" borderId="4" xfId="0" applyFill="1" applyBorder="1" applyAlignment="1" applyProtection="1">
      <alignment/>
      <protection/>
    </xf>
    <xf numFmtId="0" fontId="0" fillId="5" borderId="5" xfId="0" applyFill="1" applyBorder="1" applyAlignment="1" applyProtection="1">
      <alignment/>
      <protection/>
    </xf>
    <xf numFmtId="0" fontId="0" fillId="5" borderId="1" xfId="0" applyFill="1" applyBorder="1" applyAlignment="1" applyProtection="1">
      <alignment/>
      <protection/>
    </xf>
    <xf numFmtId="0" fontId="0" fillId="5" borderId="6" xfId="0" applyFill="1" applyBorder="1" applyAlignment="1" applyProtection="1">
      <alignment/>
      <protection/>
    </xf>
    <xf numFmtId="0" fontId="0" fillId="5" borderId="7" xfId="0" applyFill="1" applyBorder="1" applyAlignment="1" applyProtection="1">
      <alignment/>
      <protection/>
    </xf>
    <xf numFmtId="0" fontId="0" fillId="5" borderId="8" xfId="0" applyFill="1" applyBorder="1" applyAlignment="1" applyProtection="1">
      <alignment/>
      <protection/>
    </xf>
    <xf numFmtId="0" fontId="0" fillId="5" borderId="0" xfId="0" applyFill="1" applyBorder="1" applyAlignment="1" applyProtection="1">
      <alignment horizontal="center" vertical="center"/>
      <protection/>
    </xf>
    <xf numFmtId="0" fontId="0" fillId="3" borderId="0" xfId="0" applyFill="1" applyBorder="1" applyAlignment="1">
      <alignment horizontal="left" wrapText="1"/>
    </xf>
    <xf numFmtId="0" fontId="6" fillId="0" borderId="0" xfId="0" applyFont="1" applyFill="1" applyAlignment="1">
      <alignment horizontal="center"/>
    </xf>
    <xf numFmtId="0" fontId="1" fillId="0" borderId="0" xfId="0" applyFont="1" applyAlignment="1">
      <alignment horizontal="right"/>
    </xf>
    <xf numFmtId="14" fontId="1" fillId="0" borderId="0" xfId="0" applyNumberFormat="1" applyFont="1" applyAlignment="1">
      <alignment horizontal="center"/>
    </xf>
    <xf numFmtId="0" fontId="0" fillId="0" borderId="0" xfId="0" applyAlignment="1">
      <alignment wrapText="1"/>
    </xf>
    <xf numFmtId="0" fontId="0" fillId="0" borderId="0" xfId="0" applyFill="1" applyBorder="1" applyAlignment="1" applyProtection="1">
      <alignment horizontal="center" vertical="center" wrapText="1"/>
      <protection locked="0"/>
    </xf>
    <xf numFmtId="0" fontId="0" fillId="0" borderId="0" xfId="0" applyBorder="1" applyAlignment="1">
      <alignment wrapText="1"/>
    </xf>
    <xf numFmtId="2" fontId="0" fillId="0" borderId="0" xfId="0" applyNumberFormat="1" applyBorder="1" applyAlignment="1">
      <alignment horizontal="center" vertical="center" wrapText="1"/>
    </xf>
    <xf numFmtId="0" fontId="1" fillId="0" borderId="0" xfId="0" applyFont="1" applyAlignment="1">
      <alignment horizontal="center" wrapText="1"/>
    </xf>
    <xf numFmtId="0" fontId="1" fillId="0" borderId="0" xfId="0" applyFont="1" applyAlignment="1">
      <alignment horizontal="right" wrapText="1"/>
    </xf>
    <xf numFmtId="0" fontId="0" fillId="0" borderId="0" xfId="0" applyBorder="1" applyAlignment="1">
      <alignment horizontal="right" wrapText="1"/>
    </xf>
    <xf numFmtId="0" fontId="0" fillId="0" borderId="0" xfId="0" applyAlignment="1">
      <alignment horizontal="right" wrapText="1"/>
    </xf>
    <xf numFmtId="0" fontId="1" fillId="0" borderId="0" xfId="0" applyFont="1" applyAlignment="1">
      <alignment horizontal="left"/>
    </xf>
    <xf numFmtId="14" fontId="1" fillId="0" borderId="0" xfId="0" applyNumberFormat="1" applyFont="1" applyAlignment="1">
      <alignment horizontal="right"/>
    </xf>
    <xf numFmtId="1" fontId="0" fillId="0" borderId="0" xfId="0" applyNumberFormat="1" applyFill="1" applyBorder="1" applyAlignment="1" applyProtection="1">
      <alignment horizontal="center" vertical="center" wrapText="1"/>
      <protection locked="0"/>
    </xf>
    <xf numFmtId="169" fontId="21" fillId="0" borderId="11" xfId="0" applyNumberFormat="1" applyFont="1" applyFill="1" applyBorder="1" applyAlignment="1" applyProtection="1">
      <alignment horizontal="center"/>
      <protection/>
    </xf>
    <xf numFmtId="0" fontId="20" fillId="5" borderId="1" xfId="0" applyFont="1" applyFill="1" applyBorder="1" applyAlignment="1" applyProtection="1">
      <alignment/>
      <protection/>
    </xf>
    <xf numFmtId="0" fontId="20" fillId="0" borderId="0" xfId="0" applyFont="1" applyAlignment="1">
      <alignment/>
    </xf>
    <xf numFmtId="0" fontId="9" fillId="5" borderId="5" xfId="0" applyFont="1" applyFill="1" applyBorder="1" applyAlignment="1" applyProtection="1">
      <alignment horizontal="center"/>
      <protection/>
    </xf>
    <xf numFmtId="0" fontId="9" fillId="5" borderId="0" xfId="0" applyFont="1" applyFill="1" applyBorder="1" applyAlignment="1" applyProtection="1">
      <alignment horizontal="center"/>
      <protection/>
    </xf>
    <xf numFmtId="0" fontId="9" fillId="5" borderId="1" xfId="0" applyFont="1" applyFill="1" applyBorder="1" applyAlignment="1" applyProtection="1">
      <alignment horizontal="center"/>
      <protection/>
    </xf>
    <xf numFmtId="168" fontId="0" fillId="5" borderId="0" xfId="0" applyNumberFormat="1" applyFont="1" applyFill="1" applyBorder="1" applyAlignment="1">
      <alignment horizontal="right"/>
    </xf>
    <xf numFmtId="168" fontId="20" fillId="5" borderId="0" xfId="0" applyNumberFormat="1" applyFont="1" applyFill="1" applyBorder="1" applyAlignment="1">
      <alignment horizontal="right"/>
    </xf>
    <xf numFmtId="0" fontId="20" fillId="0" borderId="12" xfId="0" applyFont="1" applyFill="1" applyBorder="1" applyAlignment="1">
      <alignment horizontal="left" indent="1"/>
    </xf>
    <xf numFmtId="0" fontId="0" fillId="0" borderId="0" xfId="0" applyAlignment="1">
      <alignment horizontal="left" indent="1"/>
    </xf>
    <xf numFmtId="0" fontId="0" fillId="5" borderId="3" xfId="0" applyFill="1" applyBorder="1" applyAlignment="1" applyProtection="1">
      <alignment horizontal="left" indent="1"/>
      <protection/>
    </xf>
    <xf numFmtId="0" fontId="9" fillId="5" borderId="0" xfId="0" applyFont="1" applyFill="1" applyBorder="1" applyAlignment="1" applyProtection="1">
      <alignment horizontal="left" indent="1"/>
      <protection/>
    </xf>
    <xf numFmtId="0" fontId="0" fillId="5" borderId="0" xfId="0" applyFill="1" applyBorder="1" applyAlignment="1" applyProtection="1">
      <alignment horizontal="left" indent="1"/>
      <protection/>
    </xf>
    <xf numFmtId="0" fontId="0" fillId="5" borderId="0" xfId="0" applyFont="1" applyFill="1" applyBorder="1" applyAlignment="1">
      <alignment horizontal="left" indent="1"/>
    </xf>
    <xf numFmtId="0" fontId="0" fillId="5" borderId="0" xfId="0" applyFill="1" applyBorder="1" applyAlignment="1" applyProtection="1">
      <alignment horizontal="left" vertical="center" indent="1"/>
      <protection/>
    </xf>
    <xf numFmtId="0" fontId="0" fillId="5" borderId="7" xfId="0" applyFill="1" applyBorder="1" applyAlignment="1" applyProtection="1">
      <alignment horizontal="left" indent="1"/>
      <protection/>
    </xf>
    <xf numFmtId="169" fontId="0" fillId="6" borderId="11" xfId="0" applyNumberFormat="1" applyFill="1" applyBorder="1" applyAlignment="1" applyProtection="1">
      <alignment horizontal="center" vertical="center"/>
      <protection locked="0"/>
    </xf>
    <xf numFmtId="169" fontId="0" fillId="0" borderId="11" xfId="0" applyNumberFormat="1" applyFill="1" applyBorder="1" applyAlignment="1" applyProtection="1">
      <alignment horizontal="center" vertical="center"/>
      <protection locked="0"/>
    </xf>
    <xf numFmtId="0" fontId="0" fillId="0" borderId="12" xfId="0" applyFont="1" applyFill="1" applyBorder="1" applyAlignment="1">
      <alignment horizontal="left" vertical="center" indent="1"/>
    </xf>
    <xf numFmtId="2" fontId="0" fillId="6" borderId="11" xfId="0" applyNumberFormat="1" applyFill="1" applyBorder="1" applyAlignment="1" applyProtection="1">
      <alignment horizontal="center" vertical="center"/>
      <protection locked="0"/>
    </xf>
    <xf numFmtId="2" fontId="0" fillId="0" borderId="11" xfId="0" applyNumberFormat="1" applyFill="1" applyBorder="1" applyAlignment="1" applyProtection="1">
      <alignment horizontal="center" vertical="center"/>
      <protection locked="0"/>
    </xf>
    <xf numFmtId="0" fontId="0" fillId="6" borderId="13" xfId="0" applyFill="1" applyBorder="1" applyAlignment="1" applyProtection="1">
      <alignment horizontal="center"/>
      <protection/>
    </xf>
    <xf numFmtId="0" fontId="0" fillId="0" borderId="13" xfId="0" applyFill="1" applyBorder="1" applyAlignment="1" applyProtection="1">
      <alignment horizontal="center"/>
      <protection/>
    </xf>
    <xf numFmtId="169" fontId="0" fillId="6" borderId="14" xfId="0" applyNumberFormat="1" applyFill="1" applyBorder="1" applyAlignment="1" applyProtection="1">
      <alignment horizontal="center" vertical="center"/>
      <protection locked="0"/>
    </xf>
    <xf numFmtId="168" fontId="0" fillId="7" borderId="14" xfId="0" applyNumberFormat="1" applyFill="1" applyBorder="1" applyAlignment="1" applyProtection="1">
      <alignment horizontal="center" vertical="center"/>
      <protection/>
    </xf>
    <xf numFmtId="2" fontId="0" fillId="6" borderId="14" xfId="0" applyNumberFormat="1" applyFill="1" applyBorder="1" applyAlignment="1" applyProtection="1">
      <alignment horizontal="center" vertical="center"/>
      <protection locked="0"/>
    </xf>
    <xf numFmtId="0" fontId="0" fillId="6" borderId="15" xfId="0" applyFont="1" applyFill="1" applyBorder="1" applyAlignment="1">
      <alignment horizontal="center"/>
    </xf>
    <xf numFmtId="0" fontId="0" fillId="0" borderId="15" xfId="0" applyFont="1" applyFill="1" applyBorder="1" applyAlignment="1">
      <alignment horizontal="center"/>
    </xf>
    <xf numFmtId="0" fontId="0" fillId="5" borderId="0" xfId="0" applyFill="1" applyBorder="1" applyAlignment="1" applyProtection="1">
      <alignment/>
      <protection/>
    </xf>
    <xf numFmtId="0" fontId="20" fillId="0" borderId="0" xfId="0" applyFont="1" applyBorder="1" applyAlignment="1">
      <alignment/>
    </xf>
    <xf numFmtId="168" fontId="0" fillId="5" borderId="5" xfId="0" applyNumberFormat="1" applyFont="1" applyFill="1" applyBorder="1" applyAlignment="1">
      <alignment horizontal="right"/>
    </xf>
    <xf numFmtId="168" fontId="20" fillId="5" borderId="5" xfId="0" applyNumberFormat="1" applyFont="1" applyFill="1" applyBorder="1" applyAlignment="1">
      <alignment horizontal="right"/>
    </xf>
    <xf numFmtId="168" fontId="0" fillId="5" borderId="5" xfId="0" applyNumberFormat="1" applyFill="1" applyBorder="1" applyAlignment="1" applyProtection="1">
      <alignment/>
      <protection/>
    </xf>
    <xf numFmtId="168" fontId="0" fillId="0" borderId="0" xfId="0" applyNumberFormat="1" applyAlignment="1">
      <alignment/>
    </xf>
    <xf numFmtId="169" fontId="0" fillId="7" borderId="11" xfId="0" applyNumberFormat="1" applyFill="1" applyBorder="1" applyAlignment="1" applyProtection="1">
      <alignment horizontal="center"/>
      <protection/>
    </xf>
    <xf numFmtId="0" fontId="0" fillId="7" borderId="12" xfId="0" applyFont="1" applyFill="1" applyBorder="1" applyAlignment="1" applyProtection="1">
      <alignment horizontal="left" indent="1"/>
      <protection/>
    </xf>
    <xf numFmtId="0" fontId="0" fillId="2" borderId="0" xfId="0" applyFont="1" applyFill="1" applyAlignment="1">
      <alignment horizontal="left"/>
    </xf>
    <xf numFmtId="0" fontId="0" fillId="2" borderId="0" xfId="0" applyFill="1" applyAlignment="1">
      <alignment horizontal="left"/>
    </xf>
    <xf numFmtId="0" fontId="0" fillId="0" borderId="0" xfId="0" applyNumberFormat="1" applyBorder="1" applyAlignment="1">
      <alignment horizontal="center" vertical="center" wrapText="1"/>
    </xf>
    <xf numFmtId="168" fontId="0" fillId="2" borderId="0" xfId="0" applyNumberFormat="1" applyFill="1" applyAlignment="1">
      <alignment/>
    </xf>
    <xf numFmtId="0" fontId="0" fillId="8" borderId="0" xfId="0" applyFill="1" applyBorder="1" applyAlignment="1">
      <alignment/>
    </xf>
    <xf numFmtId="0" fontId="0" fillId="0" borderId="0" xfId="0" applyFill="1" applyAlignment="1">
      <alignment/>
    </xf>
    <xf numFmtId="1" fontId="0" fillId="0" borderId="11" xfId="0" applyNumberFormat="1" applyFill="1" applyBorder="1" applyAlignment="1" applyProtection="1">
      <alignment horizontal="center" vertical="center"/>
      <protection/>
    </xf>
    <xf numFmtId="0" fontId="0" fillId="0" borderId="11" xfId="0" applyFill="1" applyBorder="1" applyAlignment="1">
      <alignment horizontal="center" vertical="center"/>
    </xf>
    <xf numFmtId="1" fontId="0" fillId="0" borderId="11" xfId="0" applyNumberFormat="1" applyFill="1" applyBorder="1" applyAlignment="1">
      <alignment horizontal="center" vertical="center"/>
    </xf>
    <xf numFmtId="2" fontId="0" fillId="0" borderId="11" xfId="0" applyNumberFormat="1" applyFill="1" applyBorder="1" applyAlignment="1">
      <alignment horizontal="center" vertical="center"/>
    </xf>
    <xf numFmtId="169" fontId="0" fillId="0" borderId="11" xfId="0" applyNumberFormat="1" applyFill="1" applyBorder="1" applyAlignment="1">
      <alignment horizontal="center" vertical="center"/>
    </xf>
    <xf numFmtId="0" fontId="0" fillId="3" borderId="0" xfId="0" applyFill="1" applyBorder="1" applyAlignment="1">
      <alignment horizontal="right" vertical="center" wrapText="1" shrinkToFit="1"/>
    </xf>
    <xf numFmtId="0" fontId="0" fillId="3" borderId="0" xfId="0" applyFill="1" applyBorder="1" applyAlignment="1">
      <alignment horizontal="right"/>
    </xf>
    <xf numFmtId="0" fontId="0" fillId="3" borderId="0" xfId="0" applyFill="1" applyBorder="1" applyAlignment="1">
      <alignment horizontal="right" wrapText="1" shrinkToFit="1"/>
    </xf>
    <xf numFmtId="0" fontId="0" fillId="3" borderId="0" xfId="0" applyFill="1" applyBorder="1" applyAlignment="1" applyProtection="1">
      <alignment horizontal="center" vertical="center"/>
      <protection/>
    </xf>
    <xf numFmtId="0" fontId="0" fillId="3" borderId="0" xfId="0" applyFill="1" applyBorder="1" applyAlignment="1" applyProtection="1">
      <alignment/>
      <protection/>
    </xf>
    <xf numFmtId="0" fontId="1" fillId="3" borderId="0" xfId="0" applyFont="1" applyFill="1" applyBorder="1" applyAlignment="1">
      <alignment horizontal="center" wrapText="1"/>
    </xf>
    <xf numFmtId="0" fontId="1" fillId="3" borderId="0" xfId="0" applyFont="1" applyFill="1" applyBorder="1" applyAlignment="1">
      <alignment horizontal="center" vertical="center"/>
    </xf>
    <xf numFmtId="168" fontId="0" fillId="3" borderId="0" xfId="0" applyNumberFormat="1" applyFill="1" applyBorder="1" applyAlignment="1" applyProtection="1">
      <alignment/>
      <protection locked="0"/>
    </xf>
    <xf numFmtId="168" fontId="0" fillId="3" borderId="0" xfId="0" applyNumberFormat="1" applyFill="1" applyBorder="1" applyAlignment="1">
      <alignment/>
    </xf>
    <xf numFmtId="2" fontId="0" fillId="3" borderId="0" xfId="0" applyNumberFormat="1" applyFill="1" applyBorder="1" applyAlignment="1">
      <alignment horizontal="center" vertical="center"/>
    </xf>
    <xf numFmtId="0" fontId="0" fillId="3" borderId="16" xfId="0" applyFill="1" applyBorder="1" applyAlignment="1">
      <alignment horizontal="center" vertical="center"/>
    </xf>
    <xf numFmtId="0" fontId="0" fillId="3" borderId="0" xfId="0" applyFill="1" applyBorder="1" applyAlignment="1">
      <alignment horizontal="center" vertical="center"/>
    </xf>
    <xf numFmtId="0" fontId="0" fillId="3" borderId="0" xfId="0" applyFill="1" applyBorder="1" applyAlignment="1">
      <alignment horizontal="right" vertical="center" wrapText="1"/>
    </xf>
    <xf numFmtId="166" fontId="0" fillId="3" borderId="0" xfId="0" applyNumberFormat="1" applyFill="1" applyBorder="1" applyAlignment="1">
      <alignment horizontal="center" vertical="center"/>
    </xf>
    <xf numFmtId="0" fontId="0" fillId="3" borderId="0" xfId="0" applyFill="1" applyBorder="1" applyAlignment="1">
      <alignment horizontal="right" vertical="center"/>
    </xf>
    <xf numFmtId="9" fontId="0" fillId="3" borderId="0" xfId="0" applyNumberFormat="1" applyFill="1" applyBorder="1" applyAlignment="1">
      <alignment horizontal="center" vertical="center"/>
    </xf>
    <xf numFmtId="0" fontId="10" fillId="3" borderId="0" xfId="0" applyFont="1" applyFill="1" applyBorder="1" applyAlignment="1">
      <alignment horizontal="center" wrapText="1"/>
    </xf>
    <xf numFmtId="0" fontId="1" fillId="3" borderId="0" xfId="0" applyFont="1" applyFill="1" applyBorder="1" applyAlignment="1">
      <alignment horizontal="right" vertical="center"/>
    </xf>
    <xf numFmtId="2" fontId="1" fillId="3" borderId="0" xfId="0" applyNumberFormat="1" applyFont="1" applyFill="1" applyBorder="1" applyAlignment="1">
      <alignment horizontal="center" vertical="center"/>
    </xf>
    <xf numFmtId="1" fontId="1" fillId="3" borderId="0" xfId="0" applyNumberFormat="1" applyFont="1" applyFill="1" applyBorder="1" applyAlignment="1">
      <alignment horizontal="center" vertical="center"/>
    </xf>
    <xf numFmtId="0" fontId="0" fillId="0" borderId="11" xfId="0" applyFont="1" applyFill="1" applyBorder="1" applyAlignment="1" applyProtection="1">
      <alignment horizontal="center" vertical="center"/>
      <protection locked="0"/>
    </xf>
    <xf numFmtId="0" fontId="0" fillId="8" borderId="2" xfId="0" applyFill="1" applyBorder="1" applyAlignment="1">
      <alignment/>
    </xf>
    <xf numFmtId="0" fontId="0" fillId="8" borderId="3" xfId="0" applyFill="1" applyBorder="1" applyAlignment="1">
      <alignment/>
    </xf>
    <xf numFmtId="0" fontId="0" fillId="0" borderId="0" xfId="0" applyAlignment="1" applyProtection="1">
      <alignment horizontal="center"/>
      <protection/>
    </xf>
    <xf numFmtId="0" fontId="0" fillId="9" borderId="2" xfId="0" applyFill="1" applyBorder="1" applyAlignment="1" applyProtection="1">
      <alignment/>
      <protection/>
    </xf>
    <xf numFmtId="0" fontId="0" fillId="9" borderId="3" xfId="0" applyFill="1" applyBorder="1" applyAlignment="1" applyProtection="1">
      <alignment/>
      <protection/>
    </xf>
    <xf numFmtId="0" fontId="0" fillId="9" borderId="3" xfId="0" applyFill="1" applyBorder="1" applyAlignment="1" applyProtection="1">
      <alignment horizontal="center"/>
      <protection/>
    </xf>
    <xf numFmtId="0" fontId="0" fillId="8" borderId="4" xfId="0" applyFill="1" applyBorder="1" applyAlignment="1">
      <alignment/>
    </xf>
    <xf numFmtId="0" fontId="0" fillId="8" borderId="5" xfId="0" applyFill="1" applyBorder="1" applyAlignment="1">
      <alignment/>
    </xf>
    <xf numFmtId="0" fontId="0" fillId="8" borderId="0" xfId="0" applyFill="1" applyBorder="1" applyAlignment="1">
      <alignment horizontal="center" vertical="center"/>
    </xf>
    <xf numFmtId="0" fontId="0" fillId="8" borderId="1" xfId="0" applyFill="1" applyBorder="1" applyAlignment="1">
      <alignment/>
    </xf>
    <xf numFmtId="2" fontId="0" fillId="3" borderId="0" xfId="0" applyNumberFormat="1" applyFill="1" applyBorder="1" applyAlignment="1">
      <alignment/>
    </xf>
    <xf numFmtId="168" fontId="0" fillId="8" borderId="0" xfId="0" applyNumberFormat="1" applyFill="1" applyBorder="1" applyAlignment="1">
      <alignment horizontal="center" vertical="top" wrapText="1"/>
    </xf>
    <xf numFmtId="0" fontId="0" fillId="8" borderId="6" xfId="0" applyFill="1" applyBorder="1" applyAlignment="1">
      <alignment/>
    </xf>
    <xf numFmtId="0" fontId="0" fillId="8" borderId="7" xfId="0" applyFill="1" applyBorder="1" applyAlignment="1">
      <alignment/>
    </xf>
    <xf numFmtId="0" fontId="14" fillId="8" borderId="7" xfId="0" applyFont="1" applyFill="1" applyBorder="1" applyAlignment="1">
      <alignment horizontal="center"/>
    </xf>
    <xf numFmtId="0" fontId="0" fillId="8" borderId="8" xfId="0" applyFill="1" applyBorder="1" applyAlignment="1">
      <alignment/>
    </xf>
    <xf numFmtId="0" fontId="0" fillId="9" borderId="5" xfId="0" applyFill="1" applyBorder="1" applyAlignment="1" applyProtection="1">
      <alignment/>
      <protection/>
    </xf>
    <xf numFmtId="0" fontId="0" fillId="10" borderId="2" xfId="0" applyFill="1" applyBorder="1" applyAlignment="1" applyProtection="1">
      <alignment/>
      <protection/>
    </xf>
    <xf numFmtId="0" fontId="0" fillId="10" borderId="3" xfId="0" applyFill="1" applyBorder="1" applyAlignment="1" applyProtection="1">
      <alignment/>
      <protection/>
    </xf>
    <xf numFmtId="0" fontId="0" fillId="10" borderId="3" xfId="0" applyFill="1" applyBorder="1" applyAlignment="1" applyProtection="1">
      <alignment horizontal="center"/>
      <protection/>
    </xf>
    <xf numFmtId="0" fontId="0" fillId="10" borderId="4" xfId="0" applyFill="1" applyBorder="1" applyAlignment="1" applyProtection="1">
      <alignment/>
      <protection/>
    </xf>
    <xf numFmtId="0" fontId="0" fillId="10" borderId="5" xfId="0" applyFont="1" applyFill="1" applyBorder="1" applyAlignment="1" applyProtection="1">
      <alignment/>
      <protection/>
    </xf>
    <xf numFmtId="0" fontId="1" fillId="9" borderId="17" xfId="0" applyFont="1" applyFill="1" applyBorder="1" applyAlignment="1" applyProtection="1">
      <alignment/>
      <protection/>
    </xf>
    <xf numFmtId="0" fontId="0" fillId="10" borderId="0" xfId="0" applyFont="1" applyFill="1" applyBorder="1" applyAlignment="1" applyProtection="1">
      <alignment horizontal="center"/>
      <protection/>
    </xf>
    <xf numFmtId="0" fontId="0" fillId="10" borderId="0" xfId="0" applyFont="1" applyFill="1" applyBorder="1" applyAlignment="1" applyProtection="1">
      <alignment/>
      <protection/>
    </xf>
    <xf numFmtId="0" fontId="0" fillId="10" borderId="5" xfId="0" applyFont="1" applyFill="1" applyBorder="1" applyAlignment="1" applyProtection="1">
      <alignment/>
      <protection/>
    </xf>
    <xf numFmtId="0" fontId="0" fillId="10" borderId="0" xfId="0" applyFont="1" applyFill="1" applyBorder="1" applyAlignment="1" applyProtection="1">
      <alignment horizontal="center" vertical="center"/>
      <protection/>
    </xf>
    <xf numFmtId="0" fontId="0" fillId="10" borderId="0" xfId="0" applyFill="1" applyBorder="1" applyAlignment="1" applyProtection="1">
      <alignment horizontal="center" vertical="center"/>
      <protection/>
    </xf>
    <xf numFmtId="2" fontId="0" fillId="10" borderId="0" xfId="0" applyNumberFormat="1" applyFont="1" applyFill="1" applyBorder="1" applyAlignment="1" applyProtection="1">
      <alignment horizontal="center"/>
      <protection/>
    </xf>
    <xf numFmtId="0" fontId="0" fillId="9" borderId="5" xfId="0" applyFill="1" applyBorder="1" applyAlignment="1" applyProtection="1">
      <alignment horizontal="center"/>
      <protection/>
    </xf>
    <xf numFmtId="0" fontId="0" fillId="10" borderId="5" xfId="0" applyFont="1" applyFill="1" applyBorder="1" applyAlignment="1" applyProtection="1">
      <alignment horizontal="center"/>
      <protection/>
    </xf>
    <xf numFmtId="0" fontId="0" fillId="10" borderId="0" xfId="0" applyFill="1" applyBorder="1" applyAlignment="1" applyProtection="1">
      <alignment/>
      <protection/>
    </xf>
    <xf numFmtId="0" fontId="0" fillId="10" borderId="0" xfId="0" applyFont="1" applyFill="1" applyBorder="1" applyAlignment="1" applyProtection="1">
      <alignment horizontal="center" vertical="center"/>
      <protection/>
    </xf>
    <xf numFmtId="0" fontId="0" fillId="9" borderId="6" xfId="0" applyFill="1" applyBorder="1" applyAlignment="1" applyProtection="1">
      <alignment/>
      <protection/>
    </xf>
    <xf numFmtId="0" fontId="0" fillId="9" borderId="7" xfId="0" applyFill="1" applyBorder="1" applyAlignment="1" applyProtection="1">
      <alignment/>
      <protection/>
    </xf>
    <xf numFmtId="0" fontId="0" fillId="9" borderId="7" xfId="0" applyFill="1" applyBorder="1" applyAlignment="1" applyProtection="1">
      <alignment horizontal="center"/>
      <protection/>
    </xf>
    <xf numFmtId="0" fontId="1" fillId="10" borderId="0" xfId="0" applyFont="1" applyFill="1" applyBorder="1" applyAlignment="1" applyProtection="1">
      <alignment horizontal="center"/>
      <protection/>
    </xf>
    <xf numFmtId="0" fontId="0" fillId="10" borderId="0" xfId="0" applyFont="1" applyFill="1" applyBorder="1" applyAlignment="1" applyProtection="1">
      <alignment horizontal="center"/>
      <protection/>
    </xf>
    <xf numFmtId="0" fontId="0" fillId="11" borderId="0" xfId="0" applyFill="1" applyBorder="1" applyAlignment="1">
      <alignment/>
    </xf>
    <xf numFmtId="0" fontId="1" fillId="11" borderId="0" xfId="0" applyFont="1" applyFill="1" applyBorder="1" applyAlignment="1">
      <alignment horizontal="center"/>
    </xf>
    <xf numFmtId="0" fontId="1" fillId="11" borderId="0" xfId="0" applyFont="1" applyFill="1" applyBorder="1" applyAlignment="1">
      <alignment horizontal="center" vertical="center"/>
    </xf>
    <xf numFmtId="0" fontId="0" fillId="11" borderId="0" xfId="0" applyFill="1" applyBorder="1" applyAlignment="1">
      <alignment horizontal="center" vertical="center"/>
    </xf>
    <xf numFmtId="0" fontId="0" fillId="11" borderId="0" xfId="0" applyFill="1" applyBorder="1" applyAlignment="1" applyProtection="1">
      <alignment/>
      <protection locked="0"/>
    </xf>
    <xf numFmtId="0" fontId="0" fillId="11" borderId="2" xfId="0" applyFill="1" applyBorder="1" applyAlignment="1">
      <alignment/>
    </xf>
    <xf numFmtId="0" fontId="0" fillId="11" borderId="3" xfId="0" applyFill="1" applyBorder="1" applyAlignment="1">
      <alignment/>
    </xf>
    <xf numFmtId="0" fontId="0" fillId="11" borderId="4" xfId="0" applyFill="1" applyBorder="1" applyAlignment="1">
      <alignment/>
    </xf>
    <xf numFmtId="0" fontId="0" fillId="11" borderId="5" xfId="0" applyFill="1" applyBorder="1" applyAlignment="1">
      <alignment/>
    </xf>
    <xf numFmtId="0" fontId="1" fillId="11" borderId="1" xfId="0" applyFont="1" applyFill="1" applyBorder="1" applyAlignment="1">
      <alignment horizontal="center"/>
    </xf>
    <xf numFmtId="0" fontId="0" fillId="11" borderId="1" xfId="0" applyFill="1" applyBorder="1" applyAlignment="1">
      <alignment horizontal="center" vertical="center"/>
    </xf>
    <xf numFmtId="0" fontId="0" fillId="11" borderId="1" xfId="0" applyFill="1" applyBorder="1" applyAlignment="1">
      <alignment/>
    </xf>
    <xf numFmtId="0" fontId="0" fillId="11" borderId="6" xfId="0" applyFill="1" applyBorder="1" applyAlignment="1">
      <alignment/>
    </xf>
    <xf numFmtId="0" fontId="0" fillId="11" borderId="7" xfId="0" applyFill="1" applyBorder="1" applyAlignment="1">
      <alignment/>
    </xf>
    <xf numFmtId="0" fontId="0" fillId="11" borderId="8" xfId="0" applyFill="1" applyBorder="1" applyAlignment="1">
      <alignment/>
    </xf>
    <xf numFmtId="0" fontId="0" fillId="12" borderId="2" xfId="0" applyFill="1" applyBorder="1" applyAlignment="1">
      <alignment/>
    </xf>
    <xf numFmtId="0" fontId="0" fillId="12" borderId="3" xfId="0" applyFill="1" applyBorder="1" applyAlignment="1">
      <alignment/>
    </xf>
    <xf numFmtId="0" fontId="0" fillId="12" borderId="4" xfId="0" applyFill="1" applyBorder="1" applyAlignment="1">
      <alignment/>
    </xf>
    <xf numFmtId="0" fontId="0" fillId="12" borderId="5" xfId="0" applyFill="1" applyBorder="1" applyAlignment="1">
      <alignment/>
    </xf>
    <xf numFmtId="0" fontId="0" fillId="12" borderId="1" xfId="0" applyFill="1" applyBorder="1" applyAlignment="1">
      <alignment/>
    </xf>
    <xf numFmtId="0" fontId="0" fillId="12" borderId="6" xfId="0" applyFill="1" applyBorder="1" applyAlignment="1">
      <alignment/>
    </xf>
    <xf numFmtId="0" fontId="0" fillId="12" borderId="7" xfId="0" applyFill="1" applyBorder="1" applyAlignment="1">
      <alignment/>
    </xf>
    <xf numFmtId="0" fontId="0" fillId="12" borderId="8" xfId="0" applyFill="1" applyBorder="1" applyAlignment="1">
      <alignment/>
    </xf>
    <xf numFmtId="0" fontId="0" fillId="12" borderId="0" xfId="0" applyFill="1" applyBorder="1" applyAlignment="1">
      <alignment/>
    </xf>
    <xf numFmtId="0" fontId="0" fillId="10" borderId="6" xfId="0" applyFill="1" applyBorder="1" applyAlignment="1" applyProtection="1">
      <alignment/>
      <protection/>
    </xf>
    <xf numFmtId="0" fontId="0" fillId="10" borderId="7" xfId="0" applyFill="1" applyBorder="1" applyAlignment="1" applyProtection="1">
      <alignment/>
      <protection/>
    </xf>
    <xf numFmtId="0" fontId="0" fillId="10" borderId="7" xfId="0" applyFill="1" applyBorder="1" applyAlignment="1" applyProtection="1">
      <alignment horizontal="center"/>
      <protection/>
    </xf>
    <xf numFmtId="0" fontId="0" fillId="10" borderId="8" xfId="0" applyFill="1" applyBorder="1" applyAlignment="1" applyProtection="1">
      <alignment/>
      <protection/>
    </xf>
    <xf numFmtId="1" fontId="0" fillId="0" borderId="10" xfId="0" applyNumberFormat="1" applyFill="1" applyBorder="1" applyAlignment="1" applyProtection="1">
      <alignment horizontal="center" vertical="center"/>
      <protection locked="0"/>
    </xf>
    <xf numFmtId="0" fontId="14" fillId="0" borderId="0" xfId="0" applyFont="1" applyAlignment="1" applyProtection="1">
      <alignment/>
      <protection/>
    </xf>
    <xf numFmtId="0" fontId="0" fillId="9" borderId="18" xfId="0" applyFill="1" applyBorder="1" applyAlignment="1" applyProtection="1">
      <alignment/>
      <protection/>
    </xf>
    <xf numFmtId="0" fontId="0" fillId="10" borderId="1" xfId="0" applyFill="1" applyBorder="1" applyAlignment="1" applyProtection="1">
      <alignment/>
      <protection/>
    </xf>
    <xf numFmtId="0" fontId="0" fillId="10" borderId="1" xfId="0" applyFill="1" applyBorder="1" applyAlignment="1" applyProtection="1">
      <alignment horizontal="center"/>
      <protection/>
    </xf>
    <xf numFmtId="0" fontId="0" fillId="0" borderId="7" xfId="0" applyFill="1" applyBorder="1" applyAlignment="1" applyProtection="1">
      <alignment/>
      <protection/>
    </xf>
    <xf numFmtId="0" fontId="0" fillId="0" borderId="7" xfId="0" applyBorder="1" applyAlignment="1" applyProtection="1">
      <alignment/>
      <protection/>
    </xf>
    <xf numFmtId="0" fontId="0" fillId="9" borderId="4" xfId="0" applyFill="1" applyBorder="1" applyAlignment="1" applyProtection="1">
      <alignment/>
      <protection/>
    </xf>
    <xf numFmtId="0" fontId="0" fillId="9" borderId="1" xfId="0" applyFill="1" applyBorder="1" applyAlignment="1" applyProtection="1">
      <alignment/>
      <protection/>
    </xf>
    <xf numFmtId="0" fontId="0" fillId="9" borderId="1" xfId="0" applyFill="1" applyBorder="1" applyAlignment="1" applyProtection="1">
      <alignment horizontal="center"/>
      <protection/>
    </xf>
    <xf numFmtId="0" fontId="0" fillId="9" borderId="8" xfId="0" applyFill="1" applyBorder="1" applyAlignment="1" applyProtection="1">
      <alignment/>
      <protection/>
    </xf>
    <xf numFmtId="0" fontId="0" fillId="10" borderId="0" xfId="0" applyFont="1" applyFill="1" applyBorder="1" applyAlignment="1" applyProtection="1">
      <alignment horizontal="center" vertical="center" wrapText="1"/>
      <protection/>
    </xf>
    <xf numFmtId="0" fontId="0" fillId="0" borderId="0" xfId="0" applyBorder="1" applyAlignment="1">
      <alignment horizontal="right" vertical="center" wrapText="1" shrinkToFit="1"/>
    </xf>
    <xf numFmtId="1" fontId="0" fillId="0" borderId="0" xfId="0" applyNumberFormat="1" applyBorder="1" applyAlignment="1">
      <alignment horizontal="center" vertical="center" wrapText="1"/>
    </xf>
    <xf numFmtId="1" fontId="0" fillId="0" borderId="0" xfId="0" applyNumberFormat="1" applyAlignment="1">
      <alignment horizontal="center" vertical="center" wrapText="1"/>
    </xf>
    <xf numFmtId="169" fontId="0" fillId="0" borderId="0" xfId="0" applyNumberFormat="1" applyAlignment="1">
      <alignment horizontal="center"/>
    </xf>
    <xf numFmtId="174" fontId="0" fillId="2" borderId="0" xfId="0" applyNumberFormat="1" applyFill="1" applyAlignment="1">
      <alignment/>
    </xf>
    <xf numFmtId="176" fontId="0" fillId="2" borderId="0" xfId="0" applyNumberFormat="1" applyFill="1" applyAlignment="1">
      <alignment/>
    </xf>
    <xf numFmtId="176" fontId="1" fillId="0" borderId="0" xfId="0" applyNumberFormat="1" applyFont="1" applyAlignment="1">
      <alignment horizontal="left"/>
    </xf>
    <xf numFmtId="165" fontId="1" fillId="0" borderId="0" xfId="0" applyNumberFormat="1" applyFont="1" applyAlignment="1" applyProtection="1">
      <alignment/>
      <protection/>
    </xf>
    <xf numFmtId="165" fontId="0" fillId="0" borderId="0" xfId="0" applyNumberFormat="1" applyFont="1" applyAlignment="1" applyProtection="1">
      <alignment/>
      <protection/>
    </xf>
    <xf numFmtId="0" fontId="1" fillId="0" borderId="0" xfId="0" applyFont="1" applyAlignment="1" applyProtection="1">
      <alignment/>
      <protection/>
    </xf>
    <xf numFmtId="0" fontId="0" fillId="0" borderId="0" xfId="0" applyFont="1" applyAlignment="1">
      <alignment/>
    </xf>
    <xf numFmtId="10" fontId="0" fillId="0" borderId="0" xfId="0" applyNumberFormat="1" applyFont="1" applyAlignment="1" applyProtection="1">
      <alignment/>
      <protection/>
    </xf>
    <xf numFmtId="0" fontId="0" fillId="0" borderId="0" xfId="0" applyFont="1" applyAlignment="1" applyProtection="1">
      <alignment/>
      <protection/>
    </xf>
    <xf numFmtId="0" fontId="0" fillId="0" borderId="11" xfId="0" applyFill="1" applyBorder="1" applyAlignment="1" applyProtection="1">
      <alignment vertical="center"/>
      <protection locked="0"/>
    </xf>
    <xf numFmtId="0" fontId="0" fillId="2" borderId="0" xfId="0" applyFont="1" applyFill="1" applyAlignment="1">
      <alignment horizontal="left" wrapText="1"/>
    </xf>
    <xf numFmtId="0" fontId="0" fillId="2" borderId="0" xfId="0" applyFill="1" applyAlignment="1">
      <alignment horizontal="left" wrapText="1"/>
    </xf>
    <xf numFmtId="0" fontId="0" fillId="0" borderId="0" xfId="0" applyAlignment="1">
      <alignment horizontal="left"/>
    </xf>
    <xf numFmtId="0" fontId="0" fillId="3" borderId="0" xfId="0" applyFill="1" applyBorder="1" applyAlignment="1">
      <alignment horizontal="left" vertical="center" wrapText="1"/>
    </xf>
    <xf numFmtId="0" fontId="9" fillId="5" borderId="19" xfId="0" applyFont="1" applyFill="1" applyBorder="1" applyAlignment="1">
      <alignment horizontal="center" vertical="center"/>
    </xf>
    <xf numFmtId="0" fontId="9" fillId="5" borderId="18" xfId="0" applyFont="1" applyFill="1" applyBorder="1" applyAlignment="1">
      <alignment horizontal="center" vertical="center"/>
    </xf>
    <xf numFmtId="0" fontId="9" fillId="5" borderId="20" xfId="0" applyFont="1" applyFill="1" applyBorder="1" applyAlignment="1">
      <alignment horizontal="center" vertical="center"/>
    </xf>
    <xf numFmtId="0" fontId="1" fillId="5" borderId="19" xfId="0" applyFont="1" applyFill="1" applyBorder="1" applyAlignment="1">
      <alignment horizontal="center" vertical="center"/>
    </xf>
    <xf numFmtId="0" fontId="1" fillId="5" borderId="18" xfId="0" applyFont="1" applyFill="1" applyBorder="1" applyAlignment="1">
      <alignment horizontal="center" vertical="center"/>
    </xf>
    <xf numFmtId="0" fontId="1" fillId="5" borderId="20" xfId="0" applyFont="1" applyFill="1" applyBorder="1" applyAlignment="1">
      <alignment horizontal="center" vertical="center"/>
    </xf>
    <xf numFmtId="0" fontId="0" fillId="3" borderId="0" xfId="0" applyFill="1" applyBorder="1" applyAlignment="1">
      <alignment horizontal="right" vertical="center" wrapText="1"/>
    </xf>
    <xf numFmtId="0" fontId="9" fillId="10" borderId="19" xfId="0" applyFont="1" applyFill="1" applyBorder="1" applyAlignment="1">
      <alignment horizontal="center" vertical="center"/>
    </xf>
    <xf numFmtId="0" fontId="9" fillId="10" borderId="18" xfId="0" applyFont="1" applyFill="1" applyBorder="1" applyAlignment="1">
      <alignment horizontal="center" vertical="center"/>
    </xf>
    <xf numFmtId="0" fontId="9" fillId="10" borderId="20" xfId="0" applyFont="1" applyFill="1" applyBorder="1" applyAlignment="1">
      <alignment horizontal="center" vertical="center"/>
    </xf>
    <xf numFmtId="0" fontId="0" fillId="8" borderId="0" xfId="0" applyFont="1" applyFill="1" applyBorder="1" applyAlignment="1">
      <alignment horizontal="center" vertical="top" wrapText="1"/>
    </xf>
    <xf numFmtId="0" fontId="0" fillId="8" borderId="0" xfId="0" applyFill="1" applyBorder="1" applyAlignment="1">
      <alignment horizontal="center" vertical="top" wrapText="1"/>
    </xf>
    <xf numFmtId="0" fontId="1" fillId="10" borderId="19" xfId="0" applyFont="1" applyFill="1" applyBorder="1" applyAlignment="1">
      <alignment horizontal="center" vertical="center"/>
    </xf>
    <xf numFmtId="0" fontId="1" fillId="10" borderId="18" xfId="0" applyFont="1" applyFill="1" applyBorder="1" applyAlignment="1">
      <alignment horizontal="center" vertical="center"/>
    </xf>
    <xf numFmtId="0" fontId="1" fillId="10" borderId="20" xfId="0" applyFont="1" applyFill="1" applyBorder="1" applyAlignment="1">
      <alignment horizontal="center" vertical="center"/>
    </xf>
    <xf numFmtId="0" fontId="9" fillId="5" borderId="5" xfId="0" applyFont="1" applyFill="1" applyBorder="1" applyAlignment="1" applyProtection="1">
      <alignment horizontal="center"/>
      <protection/>
    </xf>
    <xf numFmtId="0" fontId="9" fillId="5" borderId="0" xfId="0" applyFont="1" applyFill="1" applyBorder="1" applyAlignment="1" applyProtection="1">
      <alignment horizontal="center"/>
      <protection/>
    </xf>
    <xf numFmtId="0" fontId="9" fillId="5" borderId="1" xfId="0" applyFont="1" applyFill="1" applyBorder="1" applyAlignment="1" applyProtection="1">
      <alignment horizontal="center"/>
      <protection/>
    </xf>
    <xf numFmtId="0" fontId="0" fillId="0" borderId="0" xfId="0" applyBorder="1" applyAlignment="1">
      <alignment horizontal="right" vertical="center" wrapText="1"/>
    </xf>
    <xf numFmtId="0" fontId="0" fillId="0" borderId="0" xfId="0" applyBorder="1" applyAlignment="1">
      <alignment horizontal="right" vertical="center" wrapText="1" shrinkToFit="1"/>
    </xf>
    <xf numFmtId="0" fontId="0" fillId="0" borderId="0" xfId="0" applyAlignment="1">
      <alignment horizontal="center"/>
    </xf>
    <xf numFmtId="0" fontId="0" fillId="0" borderId="0" xfId="0" applyAlignment="1">
      <alignment horizontal="center" vertical="center"/>
    </xf>
    <xf numFmtId="0" fontId="1" fillId="0" borderId="0" xfId="0" applyFont="1" applyAlignment="1">
      <alignment horizontal="center"/>
    </xf>
    <xf numFmtId="0" fontId="9"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DD0806"/>
      </font>
      <border/>
    </dxf>
    <dxf>
      <font>
        <b/>
        <i val="0"/>
        <color rgb="FFDD0806"/>
      </font>
      <border/>
    </dxf>
    <dxf>
      <font>
        <color auto="1"/>
      </font>
      <fill>
        <patternFill>
          <bgColor rgb="FFFFCC99"/>
        </patternFill>
      </fill>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Queue Time per Station</a:t>
            </a:r>
          </a:p>
        </c:rich>
      </c:tx>
      <c:layout/>
      <c:spPr>
        <a:noFill/>
        <a:ln>
          <a:noFill/>
        </a:ln>
      </c:spPr>
    </c:title>
    <c:plotArea>
      <c:layout>
        <c:manualLayout>
          <c:xMode val="edge"/>
          <c:yMode val="edge"/>
          <c:x val="0.083"/>
          <c:y val="0.0855"/>
          <c:w val="0.891"/>
          <c:h val="0.859"/>
        </c:manualLayout>
      </c:layout>
      <c:barChart>
        <c:barDir val="col"/>
        <c:grouping val="stacked"/>
        <c:varyColors val="0"/>
        <c:ser>
          <c:idx val="0"/>
          <c:order val="0"/>
          <c:tx>
            <c:strRef>
              <c:f>Main!$N$21</c:f>
              <c:strCache>
                <c:ptCount val="1"/>
                <c:pt idx="0">
                  <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strRef>
              <c:f>Main!$L$22:$L$23</c:f>
              <c:strCache>
                <c:ptCount val="2"/>
                <c:pt idx="0">
                  <c:v>Forms Check</c:v>
                </c:pt>
                <c:pt idx="1">
                  <c:v>Vaccine</c:v>
                </c:pt>
              </c:strCache>
            </c:strRef>
          </c:cat>
          <c:val>
            <c:numRef>
              <c:f>Main!$N$22:$N$23</c:f>
              <c:numCache>
                <c:ptCount val="2"/>
                <c:pt idx="0">
                  <c:v>2.7222317943387457</c:v>
                </c:pt>
                <c:pt idx="1">
                  <c:v>1.2068914652348035</c:v>
                </c:pt>
              </c:numCache>
            </c:numRef>
          </c:val>
        </c:ser>
        <c:overlap val="100"/>
        <c:axId val="42936767"/>
        <c:axId val="50886584"/>
      </c:barChart>
      <c:catAx>
        <c:axId val="42936767"/>
        <c:scaling>
          <c:orientation val="minMax"/>
        </c:scaling>
        <c:axPos val="b"/>
        <c:delete val="0"/>
        <c:numFmt formatCode="General" sourceLinked="1"/>
        <c:majorTickMark val="out"/>
        <c:minorTickMark val="none"/>
        <c:tickLblPos val="nextTo"/>
        <c:txPr>
          <a:bodyPr vert="horz" rot="-1800000"/>
          <a:lstStyle/>
          <a:p>
            <a:pPr>
              <a:defRPr lang="en-US" cap="none" sz="825" b="0" i="0" u="none" baseline="0">
                <a:latin typeface="Arial"/>
                <a:ea typeface="Arial"/>
                <a:cs typeface="Arial"/>
              </a:defRPr>
            </a:pPr>
          </a:p>
        </c:txPr>
        <c:crossAx val="50886584"/>
        <c:crosses val="autoZero"/>
        <c:auto val="1"/>
        <c:lblOffset val="100"/>
        <c:noMultiLvlLbl val="0"/>
      </c:catAx>
      <c:valAx>
        <c:axId val="50886584"/>
        <c:scaling>
          <c:orientation val="minMax"/>
        </c:scaling>
        <c:axPos val="l"/>
        <c:majorGridlines/>
        <c:delete val="0"/>
        <c:numFmt formatCode="0.0" sourceLinked="0"/>
        <c:majorTickMark val="out"/>
        <c:minorTickMark val="none"/>
        <c:tickLblPos val="nextTo"/>
        <c:txPr>
          <a:bodyPr/>
          <a:lstStyle/>
          <a:p>
            <a:pPr>
              <a:defRPr lang="en-US" cap="none" sz="825" b="0" i="0" u="none" baseline="0">
                <a:latin typeface="Arial"/>
                <a:ea typeface="Arial"/>
                <a:cs typeface="Arial"/>
              </a:defRPr>
            </a:pPr>
          </a:p>
        </c:txPr>
        <c:crossAx val="42936767"/>
        <c:crossesAt val="1"/>
        <c:crossBetween val="between"/>
        <c:dispUnits/>
      </c:valAx>
      <c:spPr>
        <a:solidFill>
          <a:srgbClr val="C0C0C0"/>
        </a:solidFill>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Utilization of Stations</a:t>
            </a:r>
          </a:p>
        </c:rich>
      </c:tx>
      <c:layout/>
      <c:spPr>
        <a:noFill/>
        <a:ln>
          <a:noFill/>
        </a:ln>
      </c:spPr>
    </c:title>
    <c:plotArea>
      <c:layout>
        <c:manualLayout>
          <c:xMode val="edge"/>
          <c:yMode val="edge"/>
          <c:x val="0.085"/>
          <c:y val="0.1005"/>
          <c:w val="0.888"/>
          <c:h val="0.84"/>
        </c:manualLayout>
      </c:layout>
      <c:barChart>
        <c:barDir val="col"/>
        <c:grouping val="clustered"/>
        <c:varyColors val="0"/>
        <c:ser>
          <c:idx val="0"/>
          <c:order val="0"/>
          <c:tx>
            <c:strRef>
              <c:f>Main!$R$21</c:f>
              <c:strCache>
                <c:ptCount val="1"/>
                <c:pt idx="0">
                  <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strRef>
              <c:f>Main!$L$22:$L$23</c:f>
              <c:strCache>
                <c:ptCount val="2"/>
                <c:pt idx="0">
                  <c:v>Forms Check</c:v>
                </c:pt>
                <c:pt idx="1">
                  <c:v>Vaccine</c:v>
                </c:pt>
              </c:strCache>
            </c:strRef>
          </c:cat>
          <c:val>
            <c:numRef>
              <c:f>Main!$R$22:$R$23</c:f>
              <c:numCache>
                <c:ptCount val="2"/>
                <c:pt idx="0">
                  <c:v>0.75</c:v>
                </c:pt>
                <c:pt idx="1">
                  <c:v>0.75</c:v>
                </c:pt>
              </c:numCache>
            </c:numRef>
          </c:val>
        </c:ser>
        <c:axId val="55326073"/>
        <c:axId val="28172610"/>
      </c:barChart>
      <c:catAx>
        <c:axId val="55326073"/>
        <c:scaling>
          <c:orientation val="minMax"/>
        </c:scaling>
        <c:axPos val="b"/>
        <c:delete val="0"/>
        <c:numFmt formatCode="General" sourceLinked="1"/>
        <c:majorTickMark val="out"/>
        <c:minorTickMark val="none"/>
        <c:tickLblPos val="nextTo"/>
        <c:txPr>
          <a:bodyPr vert="horz" rot="-1800000"/>
          <a:lstStyle/>
          <a:p>
            <a:pPr>
              <a:defRPr lang="en-US" cap="none" sz="825" b="0" i="0" u="none" baseline="0">
                <a:latin typeface="Arial"/>
                <a:ea typeface="Arial"/>
                <a:cs typeface="Arial"/>
              </a:defRPr>
            </a:pPr>
          </a:p>
        </c:txPr>
        <c:crossAx val="28172610"/>
        <c:crossesAt val="0"/>
        <c:auto val="1"/>
        <c:lblOffset val="100"/>
        <c:noMultiLvlLbl val="0"/>
      </c:catAx>
      <c:valAx>
        <c:axId val="28172610"/>
        <c:scaling>
          <c:orientation val="minMax"/>
          <c:max val="1"/>
          <c:min val="0"/>
        </c:scaling>
        <c:axPos val="l"/>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55326073"/>
        <c:crossesAt val="1"/>
        <c:crossBetween val="between"/>
        <c:dispUnits/>
        <c:majorUnit val="0.2"/>
        <c:minorUnit val="0.1"/>
      </c:valAx>
      <c:spPr>
        <a:solidFill>
          <a:srgbClr val="C0C0C0"/>
        </a:solidFill>
      </c:spPr>
    </c:plotArea>
    <c:plotVisOnly val="1"/>
    <c:dispBlanksAs val="gap"/>
    <c:showDLblsOverMax val="0"/>
  </c:chart>
  <c:txPr>
    <a:bodyPr vert="horz" rot="0"/>
    <a:lstStyle/>
    <a:p>
      <a:pPr>
        <a:defRPr lang="en-US" cap="none" sz="5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Contents!A1" /></Relationships>
</file>

<file path=xl/drawings/_rels/drawing10.xml.rels><?xml version="1.0" encoding="utf-8" standalone="yes"?><Relationships xmlns="http://schemas.openxmlformats.org/package/2006/relationships"><Relationship Id="rId1" Type="http://schemas.openxmlformats.org/officeDocument/2006/relationships/hyperlink" Target="#Main!E6" /><Relationship Id="rId2" Type="http://schemas.openxmlformats.org/officeDocument/2006/relationships/hyperlink" Target="#Contents!A1" /><Relationship Id="rId3" Type="http://schemas.openxmlformats.org/officeDocument/2006/relationships/hyperlink" Target="#Parameters!D5" /><Relationship Id="rId4" Type="http://schemas.openxmlformats.org/officeDocument/2006/relationships/hyperlink" Target="#Report!A1" /><Relationship Id="rId5" Type="http://schemas.openxmlformats.org/officeDocument/2006/relationships/hyperlink" Target="#'Detailed Results'!A1" /><Relationship Id="rId6" Type="http://schemas.openxmlformats.org/officeDocument/2006/relationships/hyperlink" Target="#Staffing!A1" /></Relationships>
</file>

<file path=xl/drawings/_rels/drawing2.xml.rels><?xml version="1.0" encoding="utf-8" standalone="yes"?><Relationships xmlns="http://schemas.openxmlformats.org/package/2006/relationships"><Relationship Id="rId1" Type="http://schemas.openxmlformats.org/officeDocument/2006/relationships/hyperlink" Target="#Main!A1" /><Relationship Id="rId2" Type="http://schemas.openxmlformats.org/officeDocument/2006/relationships/hyperlink" Target="#Parameters!A1" /><Relationship Id="rId3" Type="http://schemas.openxmlformats.org/officeDocument/2006/relationships/hyperlink" Target="#Splash!A1" /><Relationship Id="rId4" Type="http://schemas.openxmlformats.org/officeDocument/2006/relationships/hyperlink" Target="#Report!A1" /><Relationship Id="rId5" Type="http://schemas.openxmlformats.org/officeDocument/2006/relationships/hyperlink" Target="#Authors!A1" /><Relationship Id="rId6" Type="http://schemas.openxmlformats.org/officeDocument/2006/relationships/hyperlink" Target="#Tables!E6" /><Relationship Id="rId7" Type="http://schemas.openxmlformats.org/officeDocument/2006/relationships/hyperlink" Target="#Staffing!A1"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Contents!A1" /><Relationship Id="rId3" Type="http://schemas.openxmlformats.org/officeDocument/2006/relationships/hyperlink" Target="#Contents!A1" /><Relationship Id="rId4" Type="http://schemas.openxmlformats.org/officeDocument/2006/relationships/hyperlink" Target="#Parameters!A1" /><Relationship Id="rId5" Type="http://schemas.openxmlformats.org/officeDocument/2006/relationships/hyperlink" Target="#Parameters!A1" /><Relationship Id="rId6" Type="http://schemas.openxmlformats.org/officeDocument/2006/relationships/hyperlink" Target="#Report!A1" /><Relationship Id="rId7" Type="http://schemas.openxmlformats.org/officeDocument/2006/relationships/hyperlink" Target="#Report!A1" /><Relationship Id="rId8" Type="http://schemas.openxmlformats.org/officeDocument/2006/relationships/hyperlink" Target="#Tables!E6" /><Relationship Id="rId9" Type="http://schemas.openxmlformats.org/officeDocument/2006/relationships/hyperlink" Target="#Tables!A1" /><Relationship Id="rId10" Type="http://schemas.openxmlformats.org/officeDocument/2006/relationships/hyperlink" Target="#Staffing!A1" /><Relationship Id="rId11" Type="http://schemas.openxmlformats.org/officeDocument/2006/relationships/hyperlink" Target="#Staffing!A1" /><Relationship Id="rId12" Type="http://schemas.openxmlformats.org/officeDocument/2006/relationships/hyperlink" Target="#Main!A1" /></Relationships>
</file>

<file path=xl/drawings/_rels/drawing4.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hyperlink" Target="#Contents!A1" /><Relationship Id="rId3" Type="http://schemas.openxmlformats.org/officeDocument/2006/relationships/hyperlink" Target="#Report!A1" /><Relationship Id="rId4" Type="http://schemas.openxmlformats.org/officeDocument/2006/relationships/hyperlink" Target="#Report!A1" /><Relationship Id="rId5" Type="http://schemas.openxmlformats.org/officeDocument/2006/relationships/hyperlink" Target="#Tables!E6" /><Relationship Id="rId6" Type="http://schemas.openxmlformats.org/officeDocument/2006/relationships/hyperlink" Target="#Tables!A1" /><Relationship Id="rId7" Type="http://schemas.openxmlformats.org/officeDocument/2006/relationships/hyperlink" Target="#Staffing!A1" /><Relationship Id="rId8" Type="http://schemas.openxmlformats.org/officeDocument/2006/relationships/hyperlink" Target="#Staffing!A1" /><Relationship Id="rId9" Type="http://schemas.openxmlformats.org/officeDocument/2006/relationships/hyperlink" Target="#Main!A1" /><Relationship Id="rId10" Type="http://schemas.openxmlformats.org/officeDocument/2006/relationships/hyperlink" Target="#Parameters!A1" /><Relationship Id="rId11" Type="http://schemas.openxmlformats.org/officeDocument/2006/relationships/hyperlink" Target="#Parameters!A1" /></Relationships>
</file>

<file path=xl/drawings/_rels/drawing5.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hyperlink" Target="#Contents!A1" /><Relationship Id="rId3" Type="http://schemas.openxmlformats.org/officeDocument/2006/relationships/hyperlink" Target="#Parameters!A1" /><Relationship Id="rId4" Type="http://schemas.openxmlformats.org/officeDocument/2006/relationships/hyperlink" Target="#Parameters!A1" /><Relationship Id="rId5" Type="http://schemas.openxmlformats.org/officeDocument/2006/relationships/hyperlink" Target="#Report!A1" /><Relationship Id="rId6" Type="http://schemas.openxmlformats.org/officeDocument/2006/relationships/hyperlink" Target="#Report!A1" /><Relationship Id="rId7" Type="http://schemas.openxmlformats.org/officeDocument/2006/relationships/hyperlink" Target="#Staffing!A1" /><Relationship Id="rId8" Type="http://schemas.openxmlformats.org/officeDocument/2006/relationships/hyperlink" Target="#Staffing!A1" /><Relationship Id="rId9" Type="http://schemas.openxmlformats.org/officeDocument/2006/relationships/hyperlink" Target="#Main!A1" /><Relationship Id="rId10" Type="http://schemas.openxmlformats.org/officeDocument/2006/relationships/hyperlink" Target="#Tables!A1" /><Relationship Id="rId11" Type="http://schemas.openxmlformats.org/officeDocument/2006/relationships/hyperlink" Target="#Tables!A1"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hyperlink" Target="#'Detailed Results'!A1" /><Relationship Id="rId2" Type="http://schemas.openxmlformats.org/officeDocument/2006/relationships/hyperlink" Target="#'Inputs-Results'!E6" /><Relationship Id="rId3" Type="http://schemas.openxmlformats.org/officeDocument/2006/relationships/hyperlink" Target="#Contents!A1" /></Relationships>
</file>

<file path=xl/drawings/_rels/drawing8.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hyperlink" Target="#Contents!A1" /><Relationship Id="rId3" Type="http://schemas.openxmlformats.org/officeDocument/2006/relationships/hyperlink" Target="#Report!A1" /><Relationship Id="rId4" Type="http://schemas.openxmlformats.org/officeDocument/2006/relationships/hyperlink" Target="#Report!A1" /><Relationship Id="rId5" Type="http://schemas.openxmlformats.org/officeDocument/2006/relationships/hyperlink" Target="#Tables!A1" /><Relationship Id="rId6" Type="http://schemas.openxmlformats.org/officeDocument/2006/relationships/hyperlink" Target="#Main!A1" /><Relationship Id="rId7" Type="http://schemas.openxmlformats.org/officeDocument/2006/relationships/hyperlink" Target="#Parameters!A1" /><Relationship Id="rId8" Type="http://schemas.openxmlformats.org/officeDocument/2006/relationships/hyperlink" Target="#Parameters!A1" /><Relationship Id="rId9" Type="http://schemas.openxmlformats.org/officeDocument/2006/relationships/hyperlink" Target="#Staffing!A1"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hyperlink" Target="#Contents!A1" /><Relationship Id="rId4" Type="http://schemas.openxmlformats.org/officeDocument/2006/relationships/hyperlink" Target="#Contents!A1" /><Relationship Id="rId5" Type="http://schemas.openxmlformats.org/officeDocument/2006/relationships/hyperlink" Target="#Parameters!D5" /><Relationship Id="rId6" Type="http://schemas.openxmlformats.org/officeDocument/2006/relationships/hyperlink" Target="#Parameters!A1" /><Relationship Id="rId7" Type="http://schemas.openxmlformats.org/officeDocument/2006/relationships/hyperlink" Target="#Tables!E6" /><Relationship Id="rId8" Type="http://schemas.openxmlformats.org/officeDocument/2006/relationships/hyperlink" Target="#Tables!A1" /><Relationship Id="rId9" Type="http://schemas.openxmlformats.org/officeDocument/2006/relationships/hyperlink" Target="#Staffing!A1" /><Relationship Id="rId10" Type="http://schemas.openxmlformats.org/officeDocument/2006/relationships/hyperlink" Target="#Staffing!A1" /><Relationship Id="rId11" Type="http://schemas.openxmlformats.org/officeDocument/2006/relationships/hyperlink" Target="#Main!A1" /><Relationship Id="rId12" Type="http://schemas.openxmlformats.org/officeDocument/2006/relationships/hyperlink" Target="#Repor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285750</xdr:colOff>
      <xdr:row>12</xdr:row>
      <xdr:rowOff>0</xdr:rowOff>
    </xdr:from>
    <xdr:to>
      <xdr:col>7</xdr:col>
      <xdr:colOff>381000</xdr:colOff>
      <xdr:row>16</xdr:row>
      <xdr:rowOff>57150</xdr:rowOff>
    </xdr:to>
    <xdr:grpSp>
      <xdr:nvGrpSpPr>
        <xdr:cNvPr id="1" name="Group 4">
          <a:hlinkClick r:id="rId1"/>
        </xdr:cNvPr>
        <xdr:cNvGrpSpPr>
          <a:grpSpLocks/>
        </xdr:cNvGrpSpPr>
      </xdr:nvGrpSpPr>
      <xdr:grpSpPr>
        <a:xfrm>
          <a:off x="2847975" y="2428875"/>
          <a:ext cx="1314450" cy="704850"/>
          <a:chOff x="350" y="333"/>
          <a:chExt cx="138" cy="70"/>
        </a:xfrm>
        <a:solidFill>
          <a:srgbClr val="FFFFFF"/>
        </a:solidFill>
      </xdr:grpSpPr>
      <xdr:sp>
        <xdr:nvSpPr>
          <xdr:cNvPr id="2" name="Rectangle 2"/>
          <xdr:cNvSpPr>
            <a:spLocks/>
          </xdr:cNvSpPr>
        </xdr:nvSpPr>
        <xdr:spPr>
          <a:xfrm>
            <a:off x="350" y="333"/>
            <a:ext cx="138" cy="70"/>
          </a:xfrm>
          <a:prstGeom prst="roundRect">
            <a:avLst/>
          </a:prstGeom>
          <a:solidFill>
            <a:srgbClr val="FFFF99"/>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TextBox 3"/>
          <xdr:cNvSpPr txBox="1">
            <a:spLocks noChangeArrowheads="1"/>
          </xdr:cNvSpPr>
        </xdr:nvSpPr>
        <xdr:spPr>
          <a:xfrm>
            <a:off x="356" y="339"/>
            <a:ext cx="126" cy="57"/>
          </a:xfrm>
          <a:prstGeom prst="rect">
            <a:avLst/>
          </a:prstGeom>
          <a:solidFill>
            <a:srgbClr val="FFFF99"/>
          </a:solidFill>
          <a:ln w="9525" cmpd="sng">
            <a:noFill/>
          </a:ln>
        </xdr:spPr>
        <xdr:txBody>
          <a:bodyPr vertOverflow="clip" wrap="square" anchor="ctr"/>
          <a:p>
            <a:pPr algn="ctr">
              <a:defRPr/>
            </a:pPr>
            <a:r>
              <a:rPr lang="en-US" cap="none" sz="1600" b="0" i="0" u="none" baseline="0">
                <a:latin typeface="Arial"/>
                <a:ea typeface="Arial"/>
                <a:cs typeface="Arial"/>
              </a:rPr>
              <a:t>Table of Contents</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247650</xdr:colOff>
      <xdr:row>0</xdr:row>
      <xdr:rowOff>76200</xdr:rowOff>
    </xdr:from>
    <xdr:ext cx="6181725" cy="457200"/>
    <xdr:grpSp>
      <xdr:nvGrpSpPr>
        <xdr:cNvPr id="1" name="Group 26"/>
        <xdr:cNvGrpSpPr>
          <a:grpSpLocks/>
        </xdr:cNvGrpSpPr>
      </xdr:nvGrpSpPr>
      <xdr:grpSpPr>
        <a:xfrm>
          <a:off x="247650" y="76200"/>
          <a:ext cx="6181725" cy="457200"/>
          <a:chOff x="26" y="157"/>
          <a:chExt cx="671" cy="48"/>
        </a:xfrm>
        <a:solidFill>
          <a:srgbClr val="FFFFFF"/>
        </a:solidFill>
      </xdr:grpSpPr>
      <xdr:grpSp>
        <xdr:nvGrpSpPr>
          <xdr:cNvPr id="2" name="Group 1">
            <a:hlinkClick r:id="rId1"/>
          </xdr:cNvPr>
          <xdr:cNvGrpSpPr>
            <a:grpSpLocks/>
          </xdr:cNvGrpSpPr>
        </xdr:nvGrpSpPr>
        <xdr:grpSpPr>
          <a:xfrm>
            <a:off x="139" y="157"/>
            <a:ext cx="102" cy="48"/>
            <a:chOff x="270" y="329"/>
            <a:chExt cx="102" cy="58"/>
          </a:xfrm>
          <a:solidFill>
            <a:srgbClr val="FFFFFF"/>
          </a:solidFill>
        </xdr:grpSpPr>
        <xdr:sp>
          <xdr:nvSpPr>
            <xdr:cNvPr id="3" name="Rectangle 2"/>
            <xdr:cNvSpPr>
              <a:spLocks/>
            </xdr:cNvSpPr>
          </xdr:nvSpPr>
          <xdr:spPr>
            <a:xfrm>
              <a:off x="270" y="329"/>
              <a:ext cx="102" cy="58"/>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Box 3"/>
            <xdr:cNvSpPr txBox="1">
              <a:spLocks noChangeArrowheads="1"/>
            </xdr:cNvSpPr>
          </xdr:nvSpPr>
          <xdr:spPr>
            <a:xfrm>
              <a:off x="274" y="334"/>
              <a:ext cx="94" cy="47"/>
            </a:xfrm>
            <a:prstGeom prst="rect">
              <a:avLst/>
            </a:prstGeom>
            <a:solidFill>
              <a:srgbClr val="FFFFFF"/>
            </a:solidFill>
            <a:ln w="9525" cmpd="sng">
              <a:noFill/>
            </a:ln>
          </xdr:spPr>
          <xdr:txBody>
            <a:bodyPr vertOverflow="clip" wrap="square" anchor="ctr"/>
            <a:p>
              <a:pPr algn="ctr">
                <a:defRPr/>
              </a:pPr>
              <a:r>
                <a:rPr lang="en-US" cap="none" sz="1200" b="0" i="0" u="none" baseline="0">
                  <a:latin typeface="Arial"/>
                  <a:ea typeface="Arial"/>
                  <a:cs typeface="Arial"/>
                </a:rPr>
                <a:t>Main</a:t>
              </a:r>
            </a:p>
          </xdr:txBody>
        </xdr:sp>
      </xdr:grpSp>
      <xdr:grpSp>
        <xdr:nvGrpSpPr>
          <xdr:cNvPr id="5" name="Group 4">
            <a:hlinkClick r:id="rId2"/>
          </xdr:cNvPr>
          <xdr:cNvGrpSpPr>
            <a:grpSpLocks/>
          </xdr:cNvGrpSpPr>
        </xdr:nvGrpSpPr>
        <xdr:grpSpPr>
          <a:xfrm>
            <a:off x="26" y="157"/>
            <a:ext cx="102" cy="48"/>
            <a:chOff x="350" y="333"/>
            <a:chExt cx="138" cy="70"/>
          </a:xfrm>
          <a:solidFill>
            <a:srgbClr val="FFFFFF"/>
          </a:solidFill>
        </xdr:grpSpPr>
        <xdr:sp>
          <xdr:nvSpPr>
            <xdr:cNvPr id="6" name="Rectangle 5"/>
            <xdr:cNvSpPr>
              <a:spLocks/>
            </xdr:cNvSpPr>
          </xdr:nvSpPr>
          <xdr:spPr>
            <a:xfrm>
              <a:off x="350" y="333"/>
              <a:ext cx="138" cy="70"/>
            </a:xfrm>
            <a:prstGeom prst="roundRect">
              <a:avLst/>
            </a:prstGeom>
            <a:solidFill>
              <a:srgbClr val="FFFF99"/>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TextBox 6"/>
            <xdr:cNvSpPr txBox="1">
              <a:spLocks noChangeArrowheads="1"/>
            </xdr:cNvSpPr>
          </xdr:nvSpPr>
          <xdr:spPr>
            <a:xfrm>
              <a:off x="356" y="339"/>
              <a:ext cx="126" cy="57"/>
            </a:xfrm>
            <a:prstGeom prst="rect">
              <a:avLst/>
            </a:prstGeom>
            <a:solidFill>
              <a:srgbClr val="FFFF99"/>
            </a:solidFill>
            <a:ln w="9525" cmpd="sng">
              <a:noFill/>
            </a:ln>
          </xdr:spPr>
          <xdr:txBody>
            <a:bodyPr vertOverflow="clip" wrap="square" anchor="ctr"/>
            <a:p>
              <a:pPr algn="ctr">
                <a:defRPr/>
              </a:pPr>
              <a:r>
                <a:rPr lang="en-US" cap="none" sz="1200" b="0" i="0" u="none" baseline="0">
                  <a:latin typeface="Arial"/>
                  <a:ea typeface="Arial"/>
                  <a:cs typeface="Arial"/>
                </a:rPr>
                <a:t>Table of Contents</a:t>
              </a:r>
            </a:p>
          </xdr:txBody>
        </xdr:sp>
      </xdr:grpSp>
      <xdr:grpSp>
        <xdr:nvGrpSpPr>
          <xdr:cNvPr id="8" name="Group 13">
            <a:hlinkClick r:id="rId3"/>
          </xdr:cNvPr>
          <xdr:cNvGrpSpPr>
            <a:grpSpLocks/>
          </xdr:cNvGrpSpPr>
        </xdr:nvGrpSpPr>
        <xdr:grpSpPr>
          <a:xfrm>
            <a:off x="253" y="157"/>
            <a:ext cx="102" cy="48"/>
            <a:chOff x="892" y="6"/>
            <a:chExt cx="102" cy="48"/>
          </a:xfrm>
          <a:solidFill>
            <a:srgbClr val="FFFFFF"/>
          </a:solidFill>
        </xdr:grpSpPr>
        <xdr:sp>
          <xdr:nvSpPr>
            <xdr:cNvPr id="9" name="Rectangle 14"/>
            <xdr:cNvSpPr>
              <a:spLocks/>
            </xdr:cNvSpPr>
          </xdr:nvSpPr>
          <xdr:spPr>
            <a:xfrm>
              <a:off x="892" y="6"/>
              <a:ext cx="102" cy="48"/>
            </a:xfrm>
            <a:prstGeom prst="roundRect">
              <a:avLst/>
            </a:prstGeom>
            <a:solidFill>
              <a:srgbClr val="9999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Box 15"/>
            <xdr:cNvSpPr txBox="1">
              <a:spLocks noChangeArrowheads="1"/>
            </xdr:cNvSpPr>
          </xdr:nvSpPr>
          <xdr:spPr>
            <a:xfrm>
              <a:off x="896" y="10"/>
              <a:ext cx="94" cy="39"/>
            </a:xfrm>
            <a:prstGeom prst="rect">
              <a:avLst/>
            </a:prstGeom>
            <a:noFill/>
            <a:ln w="9525" cmpd="sng">
              <a:noFill/>
            </a:ln>
          </xdr:spPr>
          <xdr:txBody>
            <a:bodyPr vertOverflow="clip" wrap="square" anchor="ctr"/>
            <a:p>
              <a:pPr algn="ctr">
                <a:defRPr/>
              </a:pPr>
              <a:r>
                <a:rPr lang="en-US" cap="none" sz="1200" b="0" i="0" u="none" baseline="0">
                  <a:latin typeface="Arial"/>
                  <a:ea typeface="Arial"/>
                  <a:cs typeface="Arial"/>
                </a:rPr>
                <a:t>Model Parameters</a:t>
              </a:r>
            </a:p>
          </xdr:txBody>
        </xdr:sp>
      </xdr:grpSp>
      <xdr:grpSp>
        <xdr:nvGrpSpPr>
          <xdr:cNvPr id="11" name="Group 16">
            <a:hlinkClick r:id="rId4"/>
          </xdr:cNvPr>
          <xdr:cNvGrpSpPr>
            <a:grpSpLocks/>
          </xdr:cNvGrpSpPr>
        </xdr:nvGrpSpPr>
        <xdr:grpSpPr>
          <a:xfrm>
            <a:off x="595" y="157"/>
            <a:ext cx="102" cy="48"/>
            <a:chOff x="565" y="705"/>
            <a:chExt cx="102" cy="48"/>
          </a:xfrm>
          <a:solidFill>
            <a:srgbClr val="FFFFFF"/>
          </a:solidFill>
        </xdr:grpSpPr>
        <xdr:sp>
          <xdr:nvSpPr>
            <xdr:cNvPr id="12" name="Rectangle 17"/>
            <xdr:cNvSpPr>
              <a:spLocks/>
            </xdr:cNvSpPr>
          </xdr:nvSpPr>
          <xdr:spPr>
            <a:xfrm>
              <a:off x="565" y="705"/>
              <a:ext cx="102" cy="48"/>
            </a:xfrm>
            <a:prstGeom prst="roundRect">
              <a:avLst/>
            </a:prstGeom>
            <a:solidFill>
              <a:srgbClr val="FF99CC"/>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TextBox 18"/>
            <xdr:cNvSpPr txBox="1">
              <a:spLocks noChangeArrowheads="1"/>
            </xdr:cNvSpPr>
          </xdr:nvSpPr>
          <xdr:spPr>
            <a:xfrm>
              <a:off x="569" y="709"/>
              <a:ext cx="94" cy="39"/>
            </a:xfrm>
            <a:prstGeom prst="rect">
              <a:avLst/>
            </a:prstGeom>
            <a:solidFill>
              <a:srgbClr val="FF99CC"/>
            </a:solidFill>
            <a:ln w="9525" cmpd="sng">
              <a:noFill/>
            </a:ln>
          </xdr:spPr>
          <xdr:txBody>
            <a:bodyPr vertOverflow="clip" wrap="square" anchor="ctr"/>
            <a:p>
              <a:pPr algn="ctr">
                <a:defRPr/>
              </a:pPr>
              <a:r>
                <a:rPr lang="en-US" cap="none" sz="1200" b="0" i="0" u="none" baseline="0">
                  <a:latin typeface="Arial"/>
                  <a:ea typeface="Arial"/>
                  <a:cs typeface="Arial"/>
                </a:rPr>
                <a:t>Report</a:t>
              </a:r>
            </a:p>
          </xdr:txBody>
        </xdr:sp>
      </xdr:grpSp>
      <xdr:grpSp>
        <xdr:nvGrpSpPr>
          <xdr:cNvPr id="14" name="Group 19">
            <a:hlinkClick r:id="rId5"/>
          </xdr:cNvPr>
          <xdr:cNvGrpSpPr>
            <a:grpSpLocks/>
          </xdr:cNvGrpSpPr>
        </xdr:nvGrpSpPr>
        <xdr:grpSpPr>
          <a:xfrm>
            <a:off x="367" y="157"/>
            <a:ext cx="102" cy="48"/>
            <a:chOff x="8" y="365"/>
            <a:chExt cx="102" cy="48"/>
          </a:xfrm>
          <a:solidFill>
            <a:srgbClr val="FFFFFF"/>
          </a:solidFill>
        </xdr:grpSpPr>
        <xdr:sp>
          <xdr:nvSpPr>
            <xdr:cNvPr id="15" name="Rectangle 20"/>
            <xdr:cNvSpPr>
              <a:spLocks/>
            </xdr:cNvSpPr>
          </xdr:nvSpPr>
          <xdr:spPr>
            <a:xfrm>
              <a:off x="8" y="365"/>
              <a:ext cx="102" cy="48"/>
            </a:xfrm>
            <a:prstGeom prst="roundRect">
              <a:avLst/>
            </a:prstGeom>
            <a:solidFill>
              <a:srgbClr val="CCFFCC"/>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TextBox 21"/>
            <xdr:cNvSpPr txBox="1">
              <a:spLocks noChangeArrowheads="1"/>
            </xdr:cNvSpPr>
          </xdr:nvSpPr>
          <xdr:spPr>
            <a:xfrm>
              <a:off x="12" y="369"/>
              <a:ext cx="94" cy="39"/>
            </a:xfrm>
            <a:prstGeom prst="rect">
              <a:avLst/>
            </a:prstGeom>
            <a:solidFill>
              <a:srgbClr val="CCFFCC"/>
            </a:solidFill>
            <a:ln w="9525" cmpd="sng">
              <a:noFill/>
            </a:ln>
          </xdr:spPr>
          <xdr:txBody>
            <a:bodyPr vertOverflow="clip" wrap="square" anchor="ctr"/>
            <a:p>
              <a:pPr algn="ctr">
                <a:defRPr/>
              </a:pPr>
              <a:r>
                <a:rPr lang="en-US" cap="none" sz="1200" b="0" i="0" u="none" baseline="0">
                  <a:latin typeface="Arial"/>
                  <a:ea typeface="Arial"/>
                  <a:cs typeface="Arial"/>
                </a:rPr>
                <a:t>Routing Table</a:t>
              </a:r>
            </a:p>
          </xdr:txBody>
        </xdr:sp>
      </xdr:grpSp>
      <xdr:grpSp>
        <xdr:nvGrpSpPr>
          <xdr:cNvPr id="17" name="Group 23">
            <a:hlinkClick r:id="rId6"/>
          </xdr:cNvPr>
          <xdr:cNvGrpSpPr>
            <a:grpSpLocks/>
          </xdr:cNvGrpSpPr>
        </xdr:nvGrpSpPr>
        <xdr:grpSpPr>
          <a:xfrm>
            <a:off x="481" y="157"/>
            <a:ext cx="102" cy="48"/>
            <a:chOff x="8" y="424"/>
            <a:chExt cx="102" cy="48"/>
          </a:xfrm>
          <a:solidFill>
            <a:srgbClr val="FFFFFF"/>
          </a:solidFill>
        </xdr:grpSpPr>
        <xdr:sp>
          <xdr:nvSpPr>
            <xdr:cNvPr id="18" name="Rectangle 24"/>
            <xdr:cNvSpPr>
              <a:spLocks/>
            </xdr:cNvSpPr>
          </xdr:nvSpPr>
          <xdr:spPr>
            <a:xfrm>
              <a:off x="8" y="424"/>
              <a:ext cx="102" cy="48"/>
            </a:xfrm>
            <a:prstGeom prst="roundRect">
              <a:avLst/>
            </a:prstGeom>
            <a:solidFill>
              <a:srgbClr val="FFCC99"/>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TextBox 25"/>
            <xdr:cNvSpPr txBox="1">
              <a:spLocks noChangeArrowheads="1"/>
            </xdr:cNvSpPr>
          </xdr:nvSpPr>
          <xdr:spPr>
            <a:xfrm>
              <a:off x="12" y="428"/>
              <a:ext cx="94" cy="39"/>
            </a:xfrm>
            <a:prstGeom prst="rect">
              <a:avLst/>
            </a:prstGeom>
            <a:solidFill>
              <a:srgbClr val="FFCC99"/>
            </a:solidFill>
            <a:ln w="9525" cmpd="sng">
              <a:noFill/>
            </a:ln>
          </xdr:spPr>
          <xdr:txBody>
            <a:bodyPr vertOverflow="clip" wrap="square" anchor="ctr"/>
            <a:p>
              <a:pPr algn="ctr">
                <a:defRPr/>
              </a:pPr>
              <a:r>
                <a:rPr lang="en-US" cap="none" sz="1200" b="0" i="0" u="none" baseline="0">
                  <a:latin typeface="Arial"/>
                  <a:ea typeface="Arial"/>
                  <a:cs typeface="Arial"/>
                </a:rPr>
                <a:t>Staffing</a:t>
              </a:r>
            </a:p>
          </xdr:txBody>
        </xdr:sp>
      </xdr:grpSp>
    </xdr:grp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514350</xdr:colOff>
      <xdr:row>15</xdr:row>
      <xdr:rowOff>57150</xdr:rowOff>
    </xdr:from>
    <xdr:to>
      <xdr:col>3</xdr:col>
      <xdr:colOff>276225</xdr:colOff>
      <xdr:row>41</xdr:row>
      <xdr:rowOff>142875</xdr:rowOff>
    </xdr:to>
    <xdr:grpSp>
      <xdr:nvGrpSpPr>
        <xdr:cNvPr id="1" name="Group 93"/>
        <xdr:cNvGrpSpPr>
          <a:grpSpLocks/>
        </xdr:cNvGrpSpPr>
      </xdr:nvGrpSpPr>
      <xdr:grpSpPr>
        <a:xfrm>
          <a:off x="828675" y="2428875"/>
          <a:ext cx="942975" cy="13992225"/>
          <a:chOff x="87" y="255"/>
          <a:chExt cx="99" cy="466"/>
        </a:xfrm>
        <a:solidFill>
          <a:srgbClr val="FFFFFF"/>
        </a:solidFill>
      </xdr:grpSpPr>
      <xdr:grpSp>
        <xdr:nvGrpSpPr>
          <xdr:cNvPr id="2" name="Group 71">
            <a:hlinkClick r:id="rId1"/>
          </xdr:cNvPr>
          <xdr:cNvGrpSpPr>
            <a:grpSpLocks/>
          </xdr:cNvGrpSpPr>
        </xdr:nvGrpSpPr>
        <xdr:grpSpPr>
          <a:xfrm>
            <a:off x="87" y="255"/>
            <a:ext cx="98" cy="48"/>
            <a:chOff x="78" y="186"/>
            <a:chExt cx="84" cy="37"/>
          </a:xfrm>
          <a:solidFill>
            <a:srgbClr val="FFFFFF"/>
          </a:solidFill>
        </xdr:grpSpPr>
        <xdr:sp>
          <xdr:nvSpPr>
            <xdr:cNvPr id="3" name="Rectangle 72"/>
            <xdr:cNvSpPr>
              <a:spLocks/>
            </xdr:cNvSpPr>
          </xdr:nvSpPr>
          <xdr:spPr>
            <a:xfrm>
              <a:off x="78" y="186"/>
              <a:ext cx="84" cy="37"/>
            </a:xfrm>
            <a:prstGeom prst="roundRect">
              <a:avLst/>
            </a:prstGeom>
            <a:solidFill>
              <a:srgbClr val="FCF305"/>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Box 73"/>
            <xdr:cNvSpPr txBox="1">
              <a:spLocks noChangeArrowheads="1"/>
            </xdr:cNvSpPr>
          </xdr:nvSpPr>
          <xdr:spPr>
            <a:xfrm>
              <a:off x="82" y="189"/>
              <a:ext cx="76" cy="30"/>
            </a:xfrm>
            <a:prstGeom prst="rect">
              <a:avLst/>
            </a:prstGeom>
            <a:solidFill>
              <a:srgbClr val="FCF305"/>
            </a:solidFill>
            <a:ln w="9525" cmpd="sng">
              <a:noFill/>
            </a:ln>
          </xdr:spPr>
          <xdr:txBody>
            <a:bodyPr vertOverflow="clip" wrap="square" anchor="ctr"/>
            <a:p>
              <a:pPr algn="ctr">
                <a:defRPr/>
              </a:pPr>
              <a:r>
                <a:rPr lang="en-US" cap="none" sz="1200" b="0" i="0" u="none" baseline="0">
                  <a:latin typeface="Arial"/>
                  <a:ea typeface="Arial"/>
                  <a:cs typeface="Arial"/>
                </a:rPr>
                <a:t>1. Main</a:t>
              </a:r>
            </a:p>
          </xdr:txBody>
        </xdr:sp>
      </xdr:grpSp>
      <xdr:grpSp>
        <xdr:nvGrpSpPr>
          <xdr:cNvPr id="5" name="Group 74"/>
          <xdr:cNvGrpSpPr>
            <a:grpSpLocks/>
          </xdr:cNvGrpSpPr>
        </xdr:nvGrpSpPr>
        <xdr:grpSpPr>
          <a:xfrm>
            <a:off x="88" y="333"/>
            <a:ext cx="98" cy="49"/>
            <a:chOff x="91" y="335"/>
            <a:chExt cx="99" cy="48"/>
          </a:xfrm>
          <a:solidFill>
            <a:srgbClr val="FFFFFF"/>
          </a:solidFill>
        </xdr:grpSpPr>
        <xdr:sp>
          <xdr:nvSpPr>
            <xdr:cNvPr id="6" name="Rectangle 75"/>
            <xdr:cNvSpPr>
              <a:spLocks/>
            </xdr:cNvSpPr>
          </xdr:nvSpPr>
          <xdr:spPr>
            <a:xfrm>
              <a:off x="91" y="335"/>
              <a:ext cx="99" cy="48"/>
            </a:xfrm>
            <a:prstGeom prst="roundRect">
              <a:avLst/>
            </a:prstGeom>
            <a:solidFill>
              <a:srgbClr val="00ABEA"/>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TextBox 76">
              <a:hlinkClick r:id="rId2"/>
            </xdr:cNvPr>
            <xdr:cNvSpPr txBox="1">
              <a:spLocks noChangeArrowheads="1"/>
            </xdr:cNvSpPr>
          </xdr:nvSpPr>
          <xdr:spPr>
            <a:xfrm>
              <a:off x="95" y="339"/>
              <a:ext cx="91" cy="38"/>
            </a:xfrm>
            <a:prstGeom prst="rect">
              <a:avLst/>
            </a:prstGeom>
            <a:solidFill>
              <a:srgbClr val="00ABEA"/>
            </a:solidFill>
            <a:ln w="9525" cmpd="sng">
              <a:noFill/>
            </a:ln>
          </xdr:spPr>
          <xdr:txBody>
            <a:bodyPr vertOverflow="clip" wrap="square" anchor="ctr"/>
            <a:p>
              <a:pPr algn="ctr">
                <a:defRPr/>
              </a:pPr>
              <a:r>
                <a:rPr lang="en-US" cap="none" sz="1200" b="0" i="0" u="none" baseline="0">
                  <a:latin typeface="Arial"/>
                  <a:ea typeface="Arial"/>
                  <a:cs typeface="Arial"/>
                </a:rPr>
                <a:t>2. Model Parameters</a:t>
              </a:r>
            </a:p>
          </xdr:txBody>
        </xdr:sp>
      </xdr:grpSp>
      <xdr:grpSp>
        <xdr:nvGrpSpPr>
          <xdr:cNvPr id="8" name="Group 77">
            <a:hlinkClick r:id="rId3"/>
          </xdr:cNvPr>
          <xdr:cNvGrpSpPr>
            <a:grpSpLocks/>
          </xdr:cNvGrpSpPr>
        </xdr:nvGrpSpPr>
        <xdr:grpSpPr>
          <a:xfrm>
            <a:off x="87" y="673"/>
            <a:ext cx="98" cy="48"/>
            <a:chOff x="98" y="545"/>
            <a:chExt cx="102" cy="48"/>
          </a:xfrm>
          <a:solidFill>
            <a:srgbClr val="FFFFFF"/>
          </a:solidFill>
        </xdr:grpSpPr>
        <xdr:sp>
          <xdr:nvSpPr>
            <xdr:cNvPr id="9" name="Rectangle 78"/>
            <xdr:cNvSpPr>
              <a:spLocks/>
            </xdr:cNvSpPr>
          </xdr:nvSpPr>
          <xdr:spPr>
            <a:xfrm>
              <a:off x="98" y="545"/>
              <a:ext cx="102" cy="48"/>
            </a:xfrm>
            <a:prstGeom prst="roundRect">
              <a:avLst/>
            </a:prstGeom>
            <a:solidFill>
              <a:srgbClr val="CC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Box 79"/>
            <xdr:cNvSpPr txBox="1">
              <a:spLocks noChangeArrowheads="1"/>
            </xdr:cNvSpPr>
          </xdr:nvSpPr>
          <xdr:spPr>
            <a:xfrm>
              <a:off x="102" y="549"/>
              <a:ext cx="94" cy="39"/>
            </a:xfrm>
            <a:prstGeom prst="rect">
              <a:avLst/>
            </a:prstGeom>
            <a:solidFill>
              <a:srgbClr val="CCFFFF"/>
            </a:solidFill>
            <a:ln w="9525" cmpd="sng">
              <a:noFill/>
            </a:ln>
          </xdr:spPr>
          <xdr:txBody>
            <a:bodyPr vertOverflow="clip" wrap="square" anchor="ctr"/>
            <a:p>
              <a:pPr algn="ctr">
                <a:defRPr/>
              </a:pPr>
              <a:r>
                <a:rPr lang="en-US" cap="none" sz="1200" b="0" i="0" u="none" baseline="0">
                  <a:latin typeface="Arial"/>
                  <a:ea typeface="Arial"/>
                  <a:cs typeface="Arial"/>
                </a:rPr>
                <a:t>Startup Screen</a:t>
              </a:r>
            </a:p>
          </xdr:txBody>
        </xdr:sp>
      </xdr:grpSp>
      <xdr:grpSp>
        <xdr:nvGrpSpPr>
          <xdr:cNvPr id="11" name="Group 80">
            <a:hlinkClick r:id="rId4"/>
          </xdr:cNvPr>
          <xdr:cNvGrpSpPr>
            <a:grpSpLocks/>
          </xdr:cNvGrpSpPr>
        </xdr:nvGrpSpPr>
        <xdr:grpSpPr>
          <a:xfrm>
            <a:off x="87" y="539"/>
            <a:ext cx="98" cy="47"/>
            <a:chOff x="8" y="365"/>
            <a:chExt cx="102" cy="48"/>
          </a:xfrm>
          <a:solidFill>
            <a:srgbClr val="FFFFFF"/>
          </a:solidFill>
        </xdr:grpSpPr>
        <xdr:sp>
          <xdr:nvSpPr>
            <xdr:cNvPr id="12" name="Rectangle 81"/>
            <xdr:cNvSpPr>
              <a:spLocks/>
            </xdr:cNvSpPr>
          </xdr:nvSpPr>
          <xdr:spPr>
            <a:xfrm>
              <a:off x="8" y="365"/>
              <a:ext cx="102" cy="48"/>
            </a:xfrm>
            <a:prstGeom prst="roundRect">
              <a:avLst/>
            </a:prstGeom>
            <a:solidFill>
              <a:srgbClr val="FF99CC"/>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TextBox 82"/>
            <xdr:cNvSpPr txBox="1">
              <a:spLocks noChangeArrowheads="1"/>
            </xdr:cNvSpPr>
          </xdr:nvSpPr>
          <xdr:spPr>
            <a:xfrm>
              <a:off x="12" y="369"/>
              <a:ext cx="94" cy="39"/>
            </a:xfrm>
            <a:prstGeom prst="rect">
              <a:avLst/>
            </a:prstGeom>
            <a:solidFill>
              <a:srgbClr val="FF99CC"/>
            </a:solidFill>
            <a:ln w="9525" cmpd="sng">
              <a:noFill/>
            </a:ln>
          </xdr:spPr>
          <xdr:txBody>
            <a:bodyPr vertOverflow="clip" wrap="square" anchor="ctr"/>
            <a:p>
              <a:pPr algn="ctr">
                <a:defRPr/>
              </a:pPr>
              <a:r>
                <a:rPr lang="en-US" cap="none" sz="1200" b="0" i="0" u="none" baseline="0">
                  <a:latin typeface="Arial"/>
                  <a:ea typeface="Arial"/>
                  <a:cs typeface="Arial"/>
                </a:rPr>
                <a:t>5. Report</a:t>
              </a:r>
            </a:p>
          </xdr:txBody>
        </xdr:sp>
      </xdr:grpSp>
      <xdr:grpSp>
        <xdr:nvGrpSpPr>
          <xdr:cNvPr id="14" name="Group 83">
            <a:hlinkClick r:id="rId5"/>
          </xdr:cNvPr>
          <xdr:cNvGrpSpPr>
            <a:grpSpLocks/>
          </xdr:cNvGrpSpPr>
        </xdr:nvGrpSpPr>
        <xdr:grpSpPr>
          <a:xfrm>
            <a:off x="87" y="605"/>
            <a:ext cx="98" cy="48"/>
            <a:chOff x="8" y="424"/>
            <a:chExt cx="102" cy="48"/>
          </a:xfrm>
          <a:solidFill>
            <a:srgbClr val="FFFFFF"/>
          </a:solidFill>
        </xdr:grpSpPr>
        <xdr:sp>
          <xdr:nvSpPr>
            <xdr:cNvPr id="15" name="Rectangle 84"/>
            <xdr:cNvSpPr>
              <a:spLocks/>
            </xdr:cNvSpPr>
          </xdr:nvSpPr>
          <xdr:spPr>
            <a:xfrm>
              <a:off x="8" y="424"/>
              <a:ext cx="102" cy="48"/>
            </a:xfrm>
            <a:prstGeom prst="roundRect">
              <a:avLst/>
            </a:prstGeom>
            <a:solidFill>
              <a:srgbClr val="99CC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TextBox 85"/>
            <xdr:cNvSpPr txBox="1">
              <a:spLocks noChangeArrowheads="1"/>
            </xdr:cNvSpPr>
          </xdr:nvSpPr>
          <xdr:spPr>
            <a:xfrm>
              <a:off x="12" y="428"/>
              <a:ext cx="94" cy="39"/>
            </a:xfrm>
            <a:prstGeom prst="rect">
              <a:avLst/>
            </a:prstGeom>
            <a:solidFill>
              <a:srgbClr val="99CCFF"/>
            </a:solidFill>
            <a:ln w="9525" cmpd="sng">
              <a:noFill/>
            </a:ln>
          </xdr:spPr>
          <xdr:txBody>
            <a:bodyPr vertOverflow="clip" wrap="square" anchor="ctr"/>
            <a:p>
              <a:pPr algn="ctr">
                <a:defRPr/>
              </a:pPr>
              <a:r>
                <a:rPr lang="en-US" cap="none" sz="1200" b="0" i="0" u="none" baseline="0">
                  <a:latin typeface="Arial"/>
                  <a:ea typeface="Arial"/>
                  <a:cs typeface="Arial"/>
                </a:rPr>
                <a:t>Author Credits</a:t>
              </a:r>
            </a:p>
          </xdr:txBody>
        </xdr:sp>
      </xdr:grpSp>
      <xdr:grpSp>
        <xdr:nvGrpSpPr>
          <xdr:cNvPr id="17" name="Group 86">
            <a:hlinkClick r:id="rId6"/>
          </xdr:cNvPr>
          <xdr:cNvGrpSpPr>
            <a:grpSpLocks/>
          </xdr:cNvGrpSpPr>
        </xdr:nvGrpSpPr>
        <xdr:grpSpPr>
          <a:xfrm>
            <a:off x="87" y="402"/>
            <a:ext cx="98" cy="48"/>
            <a:chOff x="8" y="365"/>
            <a:chExt cx="102" cy="48"/>
          </a:xfrm>
          <a:solidFill>
            <a:srgbClr val="FFFFFF"/>
          </a:solidFill>
        </xdr:grpSpPr>
        <xdr:sp>
          <xdr:nvSpPr>
            <xdr:cNvPr id="18" name="Rectangle 87"/>
            <xdr:cNvSpPr>
              <a:spLocks/>
            </xdr:cNvSpPr>
          </xdr:nvSpPr>
          <xdr:spPr>
            <a:xfrm>
              <a:off x="8" y="365"/>
              <a:ext cx="102" cy="48"/>
            </a:xfrm>
            <a:prstGeom prst="roundRect">
              <a:avLst/>
            </a:prstGeom>
            <a:solidFill>
              <a:srgbClr val="CCFFCC"/>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TextBox 88"/>
            <xdr:cNvSpPr txBox="1">
              <a:spLocks noChangeArrowheads="1"/>
            </xdr:cNvSpPr>
          </xdr:nvSpPr>
          <xdr:spPr>
            <a:xfrm>
              <a:off x="12" y="369"/>
              <a:ext cx="94" cy="39"/>
            </a:xfrm>
            <a:prstGeom prst="rect">
              <a:avLst/>
            </a:prstGeom>
            <a:solidFill>
              <a:srgbClr val="CCFFCC"/>
            </a:solidFill>
            <a:ln w="9525" cmpd="sng">
              <a:noFill/>
            </a:ln>
          </xdr:spPr>
          <xdr:txBody>
            <a:bodyPr vertOverflow="clip" wrap="square" anchor="ctr"/>
            <a:p>
              <a:pPr algn="ctr">
                <a:defRPr/>
              </a:pPr>
              <a:r>
                <a:rPr lang="en-US" cap="none" sz="1200" b="0" i="0" u="none" baseline="0">
                  <a:latin typeface="Arial"/>
                  <a:ea typeface="Arial"/>
                  <a:cs typeface="Arial"/>
                </a:rPr>
                <a:t>3. Routing Table</a:t>
              </a:r>
            </a:p>
          </xdr:txBody>
        </xdr:sp>
      </xdr:grpSp>
      <xdr:grpSp>
        <xdr:nvGrpSpPr>
          <xdr:cNvPr id="20" name="Group 89">
            <a:hlinkClick r:id="rId7"/>
          </xdr:cNvPr>
          <xdr:cNvGrpSpPr>
            <a:grpSpLocks/>
          </xdr:cNvGrpSpPr>
        </xdr:nvGrpSpPr>
        <xdr:grpSpPr>
          <a:xfrm>
            <a:off x="87" y="472"/>
            <a:ext cx="98" cy="46"/>
            <a:chOff x="91" y="467"/>
            <a:chExt cx="99" cy="46"/>
          </a:xfrm>
          <a:solidFill>
            <a:srgbClr val="FFFFFF"/>
          </a:solidFill>
        </xdr:grpSpPr>
        <xdr:sp>
          <xdr:nvSpPr>
            <xdr:cNvPr id="21" name="Rectangle 90"/>
            <xdr:cNvSpPr>
              <a:spLocks/>
            </xdr:cNvSpPr>
          </xdr:nvSpPr>
          <xdr:spPr>
            <a:xfrm>
              <a:off x="91" y="467"/>
              <a:ext cx="99" cy="46"/>
            </a:xfrm>
            <a:prstGeom prst="roundRect">
              <a:avLst/>
            </a:prstGeom>
            <a:solidFill>
              <a:srgbClr val="FFCC99"/>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TextBox 91"/>
            <xdr:cNvSpPr txBox="1">
              <a:spLocks noChangeArrowheads="1"/>
            </xdr:cNvSpPr>
          </xdr:nvSpPr>
          <xdr:spPr>
            <a:xfrm>
              <a:off x="95" y="471"/>
              <a:ext cx="91" cy="37"/>
            </a:xfrm>
            <a:prstGeom prst="rect">
              <a:avLst/>
            </a:prstGeom>
            <a:solidFill>
              <a:srgbClr val="FFCC99"/>
            </a:solidFill>
            <a:ln w="9525" cmpd="sng">
              <a:noFill/>
            </a:ln>
          </xdr:spPr>
          <xdr:txBody>
            <a:bodyPr vertOverflow="clip" wrap="square" anchor="ctr"/>
            <a:p>
              <a:pPr algn="ctr">
                <a:defRPr/>
              </a:pPr>
              <a:r>
                <a:rPr lang="en-US" cap="none" sz="1200" b="0" i="0" u="none" baseline="0">
                  <a:latin typeface="Arial"/>
                  <a:ea typeface="Arial"/>
                  <a:cs typeface="Arial"/>
                </a:rPr>
                <a:t>4.  Staffing</a:t>
              </a:r>
            </a:p>
          </xdr:txBody>
        </xdr:sp>
      </xdr:grp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133350</xdr:colOff>
      <xdr:row>25</xdr:row>
      <xdr:rowOff>66675</xdr:rowOff>
    </xdr:from>
    <xdr:to>
      <xdr:col>8</xdr:col>
      <xdr:colOff>57150</xdr:colOff>
      <xdr:row>27</xdr:row>
      <xdr:rowOff>19050</xdr:rowOff>
    </xdr:to>
    <xdr:pic>
      <xdr:nvPicPr>
        <xdr:cNvPr id="1" name="cmdUpdate"/>
        <xdr:cNvPicPr preferRelativeResize="1">
          <a:picLocks noChangeAspect="1"/>
        </xdr:cNvPicPr>
      </xdr:nvPicPr>
      <xdr:blipFill>
        <a:blip r:embed="rId1"/>
        <a:stretch>
          <a:fillRect/>
        </a:stretch>
      </xdr:blipFill>
      <xdr:spPr>
        <a:xfrm>
          <a:off x="2857500" y="5534025"/>
          <a:ext cx="923925" cy="428625"/>
        </a:xfrm>
        <a:prstGeom prst="rect">
          <a:avLst/>
        </a:prstGeom>
        <a:solidFill>
          <a:srgbClr val="FFFFFF"/>
        </a:solidFill>
        <a:ln w="1" cmpd="sng">
          <a:noFill/>
        </a:ln>
      </xdr:spPr>
    </xdr:pic>
    <xdr:clientData/>
  </xdr:twoCellAnchor>
  <xdr:twoCellAnchor>
    <xdr:from>
      <xdr:col>9</xdr:col>
      <xdr:colOff>9525</xdr:colOff>
      <xdr:row>0</xdr:row>
      <xdr:rowOff>504825</xdr:rowOff>
    </xdr:from>
    <xdr:to>
      <xdr:col>9</xdr:col>
      <xdr:colOff>171450</xdr:colOff>
      <xdr:row>2</xdr:row>
      <xdr:rowOff>85725</xdr:rowOff>
    </xdr:to>
    <xdr:sp>
      <xdr:nvSpPr>
        <xdr:cNvPr id="2" name="Rectangle 105"/>
        <xdr:cNvSpPr>
          <a:spLocks/>
        </xdr:cNvSpPr>
      </xdr:nvSpPr>
      <xdr:spPr>
        <a:xfrm>
          <a:off x="3914775" y="504825"/>
          <a:ext cx="161925" cy="209550"/>
        </a:xfrm>
        <a:prstGeom prst="rect">
          <a:avLst/>
        </a:prstGeom>
        <a:solidFill>
          <a:srgbClr val="FCF305"/>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28575</xdr:rowOff>
    </xdr:from>
    <xdr:to>
      <xdr:col>15</xdr:col>
      <xdr:colOff>161925</xdr:colOff>
      <xdr:row>1</xdr:row>
      <xdr:rowOff>95250</xdr:rowOff>
    </xdr:to>
    <xdr:grpSp>
      <xdr:nvGrpSpPr>
        <xdr:cNvPr id="3" name="Group 110"/>
        <xdr:cNvGrpSpPr>
          <a:grpSpLocks/>
        </xdr:cNvGrpSpPr>
      </xdr:nvGrpSpPr>
      <xdr:grpSpPr>
        <a:xfrm>
          <a:off x="180975" y="28575"/>
          <a:ext cx="6048375" cy="571500"/>
          <a:chOff x="19" y="3"/>
          <a:chExt cx="608" cy="60"/>
        </a:xfrm>
        <a:solidFill>
          <a:srgbClr val="FFFFFF"/>
        </a:solidFill>
      </xdr:grpSpPr>
      <xdr:grpSp>
        <xdr:nvGrpSpPr>
          <xdr:cNvPr id="4" name="Group 109"/>
          <xdr:cNvGrpSpPr>
            <a:grpSpLocks/>
          </xdr:cNvGrpSpPr>
        </xdr:nvGrpSpPr>
        <xdr:grpSpPr>
          <a:xfrm>
            <a:off x="19" y="3"/>
            <a:ext cx="608" cy="57"/>
            <a:chOff x="19" y="3"/>
            <a:chExt cx="608" cy="57"/>
          </a:xfrm>
          <a:solidFill>
            <a:srgbClr val="FFFFFF"/>
          </a:solidFill>
        </xdr:grpSpPr>
        <xdr:grpSp>
          <xdr:nvGrpSpPr>
            <xdr:cNvPr id="5" name="Group 84">
              <a:hlinkClick r:id="rId2"/>
            </xdr:cNvPr>
            <xdr:cNvGrpSpPr>
              <a:grpSpLocks/>
            </xdr:cNvGrpSpPr>
          </xdr:nvGrpSpPr>
          <xdr:grpSpPr>
            <a:xfrm>
              <a:off x="19" y="3"/>
              <a:ext cx="98" cy="48"/>
              <a:chOff x="350" y="333"/>
              <a:chExt cx="138" cy="70"/>
            </a:xfrm>
            <a:solidFill>
              <a:srgbClr val="FFFFFF"/>
            </a:solidFill>
          </xdr:grpSpPr>
          <xdr:sp>
            <xdr:nvSpPr>
              <xdr:cNvPr id="6" name="Rectangle 85"/>
              <xdr:cNvSpPr>
                <a:spLocks/>
              </xdr:cNvSpPr>
            </xdr:nvSpPr>
            <xdr:spPr>
              <a:xfrm>
                <a:off x="350" y="333"/>
                <a:ext cx="138" cy="70"/>
              </a:xfrm>
              <a:prstGeom prst="roundRect">
                <a:avLst/>
              </a:prstGeom>
              <a:solidFill>
                <a:srgbClr val="FFFF99"/>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TextBox 86">
                <a:hlinkClick r:id="rId3"/>
              </xdr:cNvPr>
              <xdr:cNvSpPr txBox="1">
                <a:spLocks noChangeArrowheads="1"/>
              </xdr:cNvSpPr>
            </xdr:nvSpPr>
            <xdr:spPr>
              <a:xfrm>
                <a:off x="356" y="339"/>
                <a:ext cx="126" cy="57"/>
              </a:xfrm>
              <a:prstGeom prst="rect">
                <a:avLst/>
              </a:prstGeom>
              <a:solidFill>
                <a:srgbClr val="FFFF99"/>
              </a:solidFill>
              <a:ln w="9525" cmpd="sng">
                <a:noFill/>
              </a:ln>
            </xdr:spPr>
            <xdr:txBody>
              <a:bodyPr vertOverflow="clip" wrap="square" anchor="ctr"/>
              <a:p>
                <a:pPr algn="ctr">
                  <a:defRPr/>
                </a:pPr>
                <a:r>
                  <a:rPr lang="en-US" cap="none" sz="1200" b="0" i="0" u="none" baseline="0">
                    <a:latin typeface="Arial"/>
                    <a:ea typeface="Arial"/>
                    <a:cs typeface="Arial"/>
                  </a:rPr>
                  <a:t>Table of Contents</a:t>
                </a:r>
              </a:p>
            </xdr:txBody>
          </xdr:sp>
        </xdr:grpSp>
        <xdr:grpSp>
          <xdr:nvGrpSpPr>
            <xdr:cNvPr id="8" name="Group 87"/>
            <xdr:cNvGrpSpPr>
              <a:grpSpLocks/>
            </xdr:cNvGrpSpPr>
          </xdr:nvGrpSpPr>
          <xdr:grpSpPr>
            <a:xfrm>
              <a:off x="227" y="3"/>
              <a:ext cx="98" cy="48"/>
              <a:chOff x="205" y="2"/>
              <a:chExt cx="83" cy="36"/>
            </a:xfrm>
            <a:solidFill>
              <a:srgbClr val="FFFFFF"/>
            </a:solidFill>
          </xdr:grpSpPr>
          <xdr:sp>
            <xdr:nvSpPr>
              <xdr:cNvPr id="9" name="Rectangle 88">
                <a:hlinkClick r:id="rId4"/>
              </xdr:cNvPr>
              <xdr:cNvSpPr>
                <a:spLocks/>
              </xdr:cNvSpPr>
            </xdr:nvSpPr>
            <xdr:spPr>
              <a:xfrm>
                <a:off x="205" y="2"/>
                <a:ext cx="83" cy="36"/>
              </a:xfrm>
              <a:prstGeom prst="roundRect">
                <a:avLst/>
              </a:prstGeom>
              <a:solidFill>
                <a:srgbClr val="00ABEA"/>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Box 89">
                <a:hlinkClick r:id="rId5"/>
              </xdr:cNvPr>
              <xdr:cNvSpPr txBox="1">
                <a:spLocks noChangeArrowheads="1"/>
              </xdr:cNvSpPr>
            </xdr:nvSpPr>
            <xdr:spPr>
              <a:xfrm>
                <a:off x="205" y="5"/>
                <a:ext cx="77" cy="29"/>
              </a:xfrm>
              <a:prstGeom prst="rect">
                <a:avLst/>
              </a:prstGeom>
              <a:solidFill>
                <a:srgbClr val="00ABEA"/>
              </a:solidFill>
              <a:ln w="9525" cmpd="sng">
                <a:noFill/>
              </a:ln>
            </xdr:spPr>
            <xdr:txBody>
              <a:bodyPr vertOverflow="clip" wrap="square" anchor="ctr"/>
              <a:p>
                <a:pPr algn="ctr">
                  <a:defRPr/>
                </a:pPr>
                <a:r>
                  <a:rPr lang="en-US" cap="none" sz="1200" b="0" i="0" u="none" baseline="0">
                    <a:latin typeface="Arial"/>
                    <a:ea typeface="Arial"/>
                    <a:cs typeface="Arial"/>
                  </a:rPr>
                  <a:t>Model Parameters</a:t>
                </a:r>
              </a:p>
            </xdr:txBody>
          </xdr:sp>
        </xdr:grpSp>
        <xdr:grpSp>
          <xdr:nvGrpSpPr>
            <xdr:cNvPr id="11" name="Group 90">
              <a:hlinkClick r:id="rId6"/>
            </xdr:cNvPr>
            <xdr:cNvGrpSpPr>
              <a:grpSpLocks/>
            </xdr:cNvGrpSpPr>
          </xdr:nvGrpSpPr>
          <xdr:grpSpPr>
            <a:xfrm>
              <a:off x="530" y="3"/>
              <a:ext cx="97" cy="48"/>
              <a:chOff x="565" y="705"/>
              <a:chExt cx="102" cy="48"/>
            </a:xfrm>
            <a:solidFill>
              <a:srgbClr val="FFFFFF"/>
            </a:solidFill>
          </xdr:grpSpPr>
          <xdr:sp>
            <xdr:nvSpPr>
              <xdr:cNvPr id="12" name="Rectangle 91"/>
              <xdr:cNvSpPr>
                <a:spLocks/>
              </xdr:cNvSpPr>
            </xdr:nvSpPr>
            <xdr:spPr>
              <a:xfrm>
                <a:off x="565" y="705"/>
                <a:ext cx="102" cy="48"/>
              </a:xfrm>
              <a:prstGeom prst="roundRect">
                <a:avLst/>
              </a:prstGeom>
              <a:solidFill>
                <a:srgbClr val="FF99CC"/>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TextBox 92">
                <a:hlinkClick r:id="rId7"/>
              </xdr:cNvPr>
              <xdr:cNvSpPr txBox="1">
                <a:spLocks noChangeArrowheads="1"/>
              </xdr:cNvSpPr>
            </xdr:nvSpPr>
            <xdr:spPr>
              <a:xfrm>
                <a:off x="569" y="709"/>
                <a:ext cx="94" cy="39"/>
              </a:xfrm>
              <a:prstGeom prst="rect">
                <a:avLst/>
              </a:prstGeom>
              <a:solidFill>
                <a:srgbClr val="FF99CC"/>
              </a:solidFill>
              <a:ln w="9525" cmpd="sng">
                <a:noFill/>
              </a:ln>
            </xdr:spPr>
            <xdr:txBody>
              <a:bodyPr vertOverflow="clip" wrap="square" anchor="ctr"/>
              <a:p>
                <a:pPr algn="ctr">
                  <a:defRPr/>
                </a:pPr>
                <a:r>
                  <a:rPr lang="en-US" cap="none" sz="1200" b="0" i="0" u="none" baseline="0">
                    <a:latin typeface="Arial"/>
                    <a:ea typeface="Arial"/>
                    <a:cs typeface="Arial"/>
                  </a:rPr>
                  <a:t>Report</a:t>
                </a:r>
              </a:p>
            </xdr:txBody>
          </xdr:sp>
        </xdr:grpSp>
        <xdr:grpSp>
          <xdr:nvGrpSpPr>
            <xdr:cNvPr id="14" name="Group 93">
              <a:hlinkClick r:id="rId8"/>
            </xdr:cNvPr>
            <xdr:cNvGrpSpPr>
              <a:grpSpLocks/>
            </xdr:cNvGrpSpPr>
          </xdr:nvGrpSpPr>
          <xdr:grpSpPr>
            <a:xfrm>
              <a:off x="326" y="3"/>
              <a:ext cx="97" cy="48"/>
              <a:chOff x="8" y="365"/>
              <a:chExt cx="102" cy="48"/>
            </a:xfrm>
            <a:solidFill>
              <a:srgbClr val="FFFFFF"/>
            </a:solidFill>
          </xdr:grpSpPr>
          <xdr:sp>
            <xdr:nvSpPr>
              <xdr:cNvPr id="15" name="Rectangle 94"/>
              <xdr:cNvSpPr>
                <a:spLocks/>
              </xdr:cNvSpPr>
            </xdr:nvSpPr>
            <xdr:spPr>
              <a:xfrm>
                <a:off x="8" y="365"/>
                <a:ext cx="102" cy="48"/>
              </a:xfrm>
              <a:prstGeom prst="roundRect">
                <a:avLst/>
              </a:prstGeom>
              <a:solidFill>
                <a:srgbClr val="CCFFCC"/>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TextBox 95">
                <a:hlinkClick r:id="rId9"/>
              </xdr:cNvPr>
              <xdr:cNvSpPr txBox="1">
                <a:spLocks noChangeArrowheads="1"/>
              </xdr:cNvSpPr>
            </xdr:nvSpPr>
            <xdr:spPr>
              <a:xfrm>
                <a:off x="12" y="369"/>
                <a:ext cx="94" cy="39"/>
              </a:xfrm>
              <a:prstGeom prst="rect">
                <a:avLst/>
              </a:prstGeom>
              <a:solidFill>
                <a:srgbClr val="CCFFCC"/>
              </a:solidFill>
              <a:ln w="9525" cmpd="sng">
                <a:noFill/>
              </a:ln>
            </xdr:spPr>
            <xdr:txBody>
              <a:bodyPr vertOverflow="clip" wrap="square" anchor="ctr"/>
              <a:p>
                <a:pPr algn="ctr">
                  <a:defRPr/>
                </a:pPr>
                <a:r>
                  <a:rPr lang="en-US" cap="none" sz="1200" b="0" i="0" u="none" baseline="0">
                    <a:latin typeface="Arial"/>
                    <a:ea typeface="Arial"/>
                    <a:cs typeface="Arial"/>
                  </a:rPr>
                  <a:t>Routing Table</a:t>
                </a:r>
              </a:p>
            </xdr:txBody>
          </xdr:sp>
        </xdr:grpSp>
        <xdr:grpSp>
          <xdr:nvGrpSpPr>
            <xdr:cNvPr id="17" name="Group 96">
              <a:hlinkClick r:id="rId10"/>
            </xdr:cNvPr>
            <xdr:cNvGrpSpPr>
              <a:grpSpLocks/>
            </xdr:cNvGrpSpPr>
          </xdr:nvGrpSpPr>
          <xdr:grpSpPr>
            <a:xfrm>
              <a:off x="424" y="3"/>
              <a:ext cx="104" cy="48"/>
              <a:chOff x="8" y="424"/>
              <a:chExt cx="102" cy="48"/>
            </a:xfrm>
            <a:solidFill>
              <a:srgbClr val="FFFFFF"/>
            </a:solidFill>
          </xdr:grpSpPr>
          <xdr:sp>
            <xdr:nvSpPr>
              <xdr:cNvPr id="18" name="Rectangle 97"/>
              <xdr:cNvSpPr>
                <a:spLocks/>
              </xdr:cNvSpPr>
            </xdr:nvSpPr>
            <xdr:spPr>
              <a:xfrm>
                <a:off x="8" y="424"/>
                <a:ext cx="102" cy="48"/>
              </a:xfrm>
              <a:prstGeom prst="roundRect">
                <a:avLst/>
              </a:prstGeom>
              <a:solidFill>
                <a:srgbClr val="FFCC99"/>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TextBox 98">
                <a:hlinkClick r:id="rId11"/>
              </xdr:cNvPr>
              <xdr:cNvSpPr txBox="1">
                <a:spLocks noChangeArrowheads="1"/>
              </xdr:cNvSpPr>
            </xdr:nvSpPr>
            <xdr:spPr>
              <a:xfrm>
                <a:off x="12" y="428"/>
                <a:ext cx="94" cy="39"/>
              </a:xfrm>
              <a:prstGeom prst="rect">
                <a:avLst/>
              </a:prstGeom>
              <a:solidFill>
                <a:srgbClr val="FFCC99"/>
              </a:solidFill>
              <a:ln w="9525" cmpd="sng">
                <a:noFill/>
              </a:ln>
            </xdr:spPr>
            <xdr:txBody>
              <a:bodyPr vertOverflow="clip" wrap="square" anchor="ctr"/>
              <a:p>
                <a:pPr algn="ctr">
                  <a:defRPr/>
                </a:pPr>
                <a:r>
                  <a:rPr lang="en-US" cap="none" sz="1200" b="0" i="0" u="none" baseline="0">
                    <a:latin typeface="Arial"/>
                    <a:ea typeface="Arial"/>
                    <a:cs typeface="Arial"/>
                  </a:rPr>
                  <a:t>Staffing</a:t>
                </a:r>
              </a:p>
            </xdr:txBody>
          </xdr:sp>
        </xdr:grpSp>
        <xdr:grpSp>
          <xdr:nvGrpSpPr>
            <xdr:cNvPr id="20" name="Group 99"/>
            <xdr:cNvGrpSpPr>
              <a:grpSpLocks/>
            </xdr:cNvGrpSpPr>
          </xdr:nvGrpSpPr>
          <xdr:grpSpPr>
            <a:xfrm>
              <a:off x="113" y="4"/>
              <a:ext cx="120" cy="56"/>
              <a:chOff x="107" y="3"/>
              <a:chExt cx="103" cy="42"/>
            </a:xfrm>
            <a:solidFill>
              <a:srgbClr val="FFFFFF"/>
            </a:solidFill>
          </xdr:grpSpPr>
          <xdr:sp>
            <xdr:nvSpPr>
              <xdr:cNvPr id="21" name="Rectangle 100"/>
              <xdr:cNvSpPr>
                <a:spLocks/>
              </xdr:cNvSpPr>
            </xdr:nvSpPr>
            <xdr:spPr>
              <a:xfrm>
                <a:off x="107" y="3"/>
                <a:ext cx="103" cy="42"/>
              </a:xfrm>
              <a:prstGeom prst="roundRect">
                <a:avLst/>
              </a:prstGeom>
              <a:solidFill>
                <a:srgbClr val="FCF305"/>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TextBox 101">
                <a:hlinkClick r:id="rId12"/>
              </xdr:cNvPr>
              <xdr:cNvSpPr txBox="1">
                <a:spLocks noChangeArrowheads="1"/>
              </xdr:cNvSpPr>
            </xdr:nvSpPr>
            <xdr:spPr>
              <a:xfrm>
                <a:off x="112" y="7"/>
                <a:ext cx="93" cy="33"/>
              </a:xfrm>
              <a:prstGeom prst="rect">
                <a:avLst/>
              </a:prstGeom>
              <a:solidFill>
                <a:srgbClr val="FCF305"/>
              </a:solidFill>
              <a:ln w="9525" cmpd="sng">
                <a:noFill/>
              </a:ln>
            </xdr:spPr>
            <xdr:txBody>
              <a:bodyPr vertOverflow="clip" wrap="square" anchor="ctr"/>
              <a:p>
                <a:pPr algn="ctr">
                  <a:defRPr/>
                </a:pPr>
                <a:r>
                  <a:rPr lang="en-US" cap="none" sz="1200" b="1" i="0" u="none" baseline="0">
                    <a:latin typeface="Arial"/>
                    <a:ea typeface="Arial"/>
                    <a:cs typeface="Arial"/>
                  </a:rPr>
                  <a:t>Main</a:t>
                </a:r>
              </a:p>
            </xdr:txBody>
          </xdr:sp>
        </xdr:grpSp>
      </xdr:grpSp>
      <xdr:sp>
        <xdr:nvSpPr>
          <xdr:cNvPr id="23" name="Rectangle 108"/>
          <xdr:cNvSpPr>
            <a:spLocks/>
          </xdr:cNvSpPr>
        </xdr:nvSpPr>
        <xdr:spPr>
          <a:xfrm>
            <a:off x="102" y="54"/>
            <a:ext cx="137" cy="9"/>
          </a:xfrm>
          <a:prstGeom prst="rect">
            <a:avLst/>
          </a:prstGeom>
          <a:solidFill>
            <a:srgbClr val="FCF305"/>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28575</xdr:rowOff>
    </xdr:from>
    <xdr:to>
      <xdr:col>9</xdr:col>
      <xdr:colOff>200025</xdr:colOff>
      <xdr:row>2</xdr:row>
      <xdr:rowOff>219075</xdr:rowOff>
    </xdr:to>
    <xdr:grpSp>
      <xdr:nvGrpSpPr>
        <xdr:cNvPr id="1" name="Group 81"/>
        <xdr:cNvGrpSpPr>
          <a:grpSpLocks/>
        </xdr:cNvGrpSpPr>
      </xdr:nvGrpSpPr>
      <xdr:grpSpPr>
        <a:xfrm>
          <a:off x="247650" y="28575"/>
          <a:ext cx="6267450" cy="685800"/>
          <a:chOff x="26" y="3"/>
          <a:chExt cx="658" cy="72"/>
        </a:xfrm>
        <a:solidFill>
          <a:srgbClr val="FFFFFF"/>
        </a:solidFill>
      </xdr:grpSpPr>
      <xdr:grpSp>
        <xdr:nvGrpSpPr>
          <xdr:cNvPr id="2" name="Group 80"/>
          <xdr:cNvGrpSpPr>
            <a:grpSpLocks/>
          </xdr:cNvGrpSpPr>
        </xdr:nvGrpSpPr>
        <xdr:grpSpPr>
          <a:xfrm>
            <a:off x="26" y="3"/>
            <a:ext cx="658" cy="58"/>
            <a:chOff x="26" y="3"/>
            <a:chExt cx="658" cy="58"/>
          </a:xfrm>
          <a:solidFill>
            <a:srgbClr val="FFFFFF"/>
          </a:solidFill>
        </xdr:grpSpPr>
        <xdr:grpSp>
          <xdr:nvGrpSpPr>
            <xdr:cNvPr id="3" name="Group 57">
              <a:hlinkClick r:id="rId1"/>
            </xdr:cNvPr>
            <xdr:cNvGrpSpPr>
              <a:grpSpLocks/>
            </xdr:cNvGrpSpPr>
          </xdr:nvGrpSpPr>
          <xdr:grpSpPr>
            <a:xfrm>
              <a:off x="26" y="3"/>
              <a:ext cx="104" cy="47"/>
              <a:chOff x="350" y="333"/>
              <a:chExt cx="138" cy="70"/>
            </a:xfrm>
            <a:solidFill>
              <a:srgbClr val="FFFFFF"/>
            </a:solidFill>
          </xdr:grpSpPr>
          <xdr:sp>
            <xdr:nvSpPr>
              <xdr:cNvPr id="4" name="Rectangle 58"/>
              <xdr:cNvSpPr>
                <a:spLocks/>
              </xdr:cNvSpPr>
            </xdr:nvSpPr>
            <xdr:spPr>
              <a:xfrm>
                <a:off x="350" y="333"/>
                <a:ext cx="138" cy="70"/>
              </a:xfrm>
              <a:prstGeom prst="roundRect">
                <a:avLst/>
              </a:prstGeom>
              <a:solidFill>
                <a:srgbClr val="FFFF99"/>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TextBox 59">
                <a:hlinkClick r:id="rId2"/>
              </xdr:cNvPr>
              <xdr:cNvSpPr txBox="1">
                <a:spLocks noChangeArrowheads="1"/>
              </xdr:cNvSpPr>
            </xdr:nvSpPr>
            <xdr:spPr>
              <a:xfrm>
                <a:off x="356" y="339"/>
                <a:ext cx="126" cy="57"/>
              </a:xfrm>
              <a:prstGeom prst="rect">
                <a:avLst/>
              </a:prstGeom>
              <a:solidFill>
                <a:srgbClr val="FFFF99"/>
              </a:solidFill>
              <a:ln w="9525" cmpd="sng">
                <a:noFill/>
              </a:ln>
            </xdr:spPr>
            <xdr:txBody>
              <a:bodyPr vertOverflow="clip" wrap="square" anchor="ctr"/>
              <a:p>
                <a:pPr algn="ctr">
                  <a:defRPr/>
                </a:pPr>
                <a:r>
                  <a:rPr lang="en-US" cap="none" sz="1200" b="0" i="0" u="none" baseline="0">
                    <a:latin typeface="Arial"/>
                    <a:ea typeface="Arial"/>
                    <a:cs typeface="Arial"/>
                  </a:rPr>
                  <a:t>Table of Contents</a:t>
                </a:r>
              </a:p>
            </xdr:txBody>
          </xdr:sp>
        </xdr:grpSp>
        <xdr:grpSp>
          <xdr:nvGrpSpPr>
            <xdr:cNvPr id="6" name="Group 60">
              <a:hlinkClick r:id="rId3"/>
            </xdr:cNvPr>
            <xdr:cNvGrpSpPr>
              <a:grpSpLocks/>
            </xdr:cNvGrpSpPr>
          </xdr:nvGrpSpPr>
          <xdr:grpSpPr>
            <a:xfrm>
              <a:off x="581" y="3"/>
              <a:ext cx="103" cy="48"/>
              <a:chOff x="565" y="705"/>
              <a:chExt cx="102" cy="48"/>
            </a:xfrm>
            <a:solidFill>
              <a:srgbClr val="FFFFFF"/>
            </a:solidFill>
          </xdr:grpSpPr>
          <xdr:sp>
            <xdr:nvSpPr>
              <xdr:cNvPr id="7" name="Rectangle 61"/>
              <xdr:cNvSpPr>
                <a:spLocks/>
              </xdr:cNvSpPr>
            </xdr:nvSpPr>
            <xdr:spPr>
              <a:xfrm>
                <a:off x="565" y="705"/>
                <a:ext cx="102" cy="48"/>
              </a:xfrm>
              <a:prstGeom prst="roundRect">
                <a:avLst/>
              </a:prstGeom>
              <a:solidFill>
                <a:srgbClr val="FF99CC"/>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TextBox 62">
                <a:hlinkClick r:id="rId4"/>
              </xdr:cNvPr>
              <xdr:cNvSpPr txBox="1">
                <a:spLocks noChangeArrowheads="1"/>
              </xdr:cNvSpPr>
            </xdr:nvSpPr>
            <xdr:spPr>
              <a:xfrm>
                <a:off x="569" y="709"/>
                <a:ext cx="94" cy="39"/>
              </a:xfrm>
              <a:prstGeom prst="rect">
                <a:avLst/>
              </a:prstGeom>
              <a:solidFill>
                <a:srgbClr val="FF99CC"/>
              </a:solidFill>
              <a:ln w="9525" cmpd="sng">
                <a:noFill/>
              </a:ln>
            </xdr:spPr>
            <xdr:txBody>
              <a:bodyPr vertOverflow="clip" wrap="square" anchor="ctr"/>
              <a:p>
                <a:pPr algn="ctr">
                  <a:defRPr/>
                </a:pPr>
                <a:r>
                  <a:rPr lang="en-US" cap="none" sz="1200" b="0" i="0" u="none" baseline="0">
                    <a:latin typeface="Arial"/>
                    <a:ea typeface="Arial"/>
                    <a:cs typeface="Arial"/>
                  </a:rPr>
                  <a:t>Report</a:t>
                </a:r>
              </a:p>
            </xdr:txBody>
          </xdr:sp>
        </xdr:grpSp>
        <xdr:grpSp>
          <xdr:nvGrpSpPr>
            <xdr:cNvPr id="9" name="Group 63">
              <a:hlinkClick r:id="rId5"/>
            </xdr:cNvPr>
            <xdr:cNvGrpSpPr>
              <a:grpSpLocks/>
            </xdr:cNvGrpSpPr>
          </xdr:nvGrpSpPr>
          <xdr:grpSpPr>
            <a:xfrm>
              <a:off x="350" y="3"/>
              <a:ext cx="115" cy="48"/>
              <a:chOff x="8" y="365"/>
              <a:chExt cx="102" cy="48"/>
            </a:xfrm>
            <a:solidFill>
              <a:srgbClr val="FFFFFF"/>
            </a:solidFill>
          </xdr:grpSpPr>
          <xdr:sp>
            <xdr:nvSpPr>
              <xdr:cNvPr id="10" name="Rectangle 64"/>
              <xdr:cNvSpPr>
                <a:spLocks/>
              </xdr:cNvSpPr>
            </xdr:nvSpPr>
            <xdr:spPr>
              <a:xfrm>
                <a:off x="8" y="365"/>
                <a:ext cx="102" cy="48"/>
              </a:xfrm>
              <a:prstGeom prst="roundRect">
                <a:avLst/>
              </a:prstGeom>
              <a:solidFill>
                <a:srgbClr val="CCFFCC"/>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TextBox 65">
                <a:hlinkClick r:id="rId6"/>
              </xdr:cNvPr>
              <xdr:cNvSpPr txBox="1">
                <a:spLocks noChangeArrowheads="1"/>
              </xdr:cNvSpPr>
            </xdr:nvSpPr>
            <xdr:spPr>
              <a:xfrm>
                <a:off x="12" y="369"/>
                <a:ext cx="94" cy="39"/>
              </a:xfrm>
              <a:prstGeom prst="rect">
                <a:avLst/>
              </a:prstGeom>
              <a:solidFill>
                <a:srgbClr val="CCFFCC"/>
              </a:solidFill>
              <a:ln w="9525" cmpd="sng">
                <a:noFill/>
              </a:ln>
            </xdr:spPr>
            <xdr:txBody>
              <a:bodyPr vertOverflow="clip" wrap="square" anchor="ctr"/>
              <a:p>
                <a:pPr algn="ctr">
                  <a:defRPr/>
                </a:pPr>
                <a:r>
                  <a:rPr lang="en-US" cap="none" sz="1200" b="0" i="0" u="none" baseline="0">
                    <a:latin typeface="Arial"/>
                    <a:ea typeface="Arial"/>
                    <a:cs typeface="Arial"/>
                  </a:rPr>
                  <a:t>Routing
Table</a:t>
                </a:r>
              </a:p>
            </xdr:txBody>
          </xdr:sp>
        </xdr:grpSp>
        <xdr:grpSp>
          <xdr:nvGrpSpPr>
            <xdr:cNvPr id="12" name="Group 66">
              <a:hlinkClick r:id="rId7"/>
            </xdr:cNvPr>
            <xdr:cNvGrpSpPr>
              <a:grpSpLocks/>
            </xdr:cNvGrpSpPr>
          </xdr:nvGrpSpPr>
          <xdr:grpSpPr>
            <a:xfrm>
              <a:off x="467" y="3"/>
              <a:ext cx="112" cy="47"/>
              <a:chOff x="8" y="424"/>
              <a:chExt cx="102" cy="48"/>
            </a:xfrm>
            <a:solidFill>
              <a:srgbClr val="FFFFFF"/>
            </a:solidFill>
          </xdr:grpSpPr>
          <xdr:sp>
            <xdr:nvSpPr>
              <xdr:cNvPr id="13" name="Rectangle 67"/>
              <xdr:cNvSpPr>
                <a:spLocks/>
              </xdr:cNvSpPr>
            </xdr:nvSpPr>
            <xdr:spPr>
              <a:xfrm>
                <a:off x="8" y="424"/>
                <a:ext cx="102" cy="48"/>
              </a:xfrm>
              <a:prstGeom prst="roundRect">
                <a:avLst/>
              </a:prstGeom>
              <a:solidFill>
                <a:srgbClr val="FFCC99"/>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TextBox 68">
                <a:hlinkClick r:id="rId8"/>
              </xdr:cNvPr>
              <xdr:cNvSpPr txBox="1">
                <a:spLocks noChangeArrowheads="1"/>
              </xdr:cNvSpPr>
            </xdr:nvSpPr>
            <xdr:spPr>
              <a:xfrm>
                <a:off x="12" y="428"/>
                <a:ext cx="94" cy="39"/>
              </a:xfrm>
              <a:prstGeom prst="rect">
                <a:avLst/>
              </a:prstGeom>
              <a:solidFill>
                <a:srgbClr val="FFCC99"/>
              </a:solidFill>
              <a:ln w="9525" cmpd="sng">
                <a:noFill/>
              </a:ln>
            </xdr:spPr>
            <xdr:txBody>
              <a:bodyPr vertOverflow="clip" wrap="square" anchor="ctr"/>
              <a:p>
                <a:pPr algn="ctr">
                  <a:defRPr/>
                </a:pPr>
                <a:r>
                  <a:rPr lang="en-US" cap="none" sz="1200" b="0" i="0" u="none" baseline="0">
                    <a:latin typeface="Arial"/>
                    <a:ea typeface="Arial"/>
                    <a:cs typeface="Arial"/>
                  </a:rPr>
                  <a:t>Staffing</a:t>
                </a:r>
              </a:p>
            </xdr:txBody>
          </xdr:sp>
        </xdr:grpSp>
        <xdr:grpSp>
          <xdr:nvGrpSpPr>
            <xdr:cNvPr id="15" name="Group 69"/>
            <xdr:cNvGrpSpPr>
              <a:grpSpLocks/>
            </xdr:cNvGrpSpPr>
          </xdr:nvGrpSpPr>
          <xdr:grpSpPr>
            <a:xfrm>
              <a:off x="131" y="3"/>
              <a:ext cx="113" cy="48"/>
              <a:chOff x="114" y="3"/>
              <a:chExt cx="91" cy="35"/>
            </a:xfrm>
            <a:solidFill>
              <a:srgbClr val="FFFFFF"/>
            </a:solidFill>
          </xdr:grpSpPr>
          <xdr:sp>
            <xdr:nvSpPr>
              <xdr:cNvPr id="16" name="Rectangle 70"/>
              <xdr:cNvSpPr>
                <a:spLocks/>
              </xdr:cNvSpPr>
            </xdr:nvSpPr>
            <xdr:spPr>
              <a:xfrm>
                <a:off x="114" y="3"/>
                <a:ext cx="91" cy="35"/>
              </a:xfrm>
              <a:prstGeom prst="roundRect">
                <a:avLst/>
              </a:prstGeom>
              <a:solidFill>
                <a:srgbClr val="FCF305"/>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TextBox 71">
                <a:hlinkClick r:id="rId9"/>
              </xdr:cNvPr>
              <xdr:cNvSpPr txBox="1">
                <a:spLocks noChangeArrowheads="1"/>
              </xdr:cNvSpPr>
            </xdr:nvSpPr>
            <xdr:spPr>
              <a:xfrm>
                <a:off x="118" y="6"/>
                <a:ext cx="83" cy="28"/>
              </a:xfrm>
              <a:prstGeom prst="rect">
                <a:avLst/>
              </a:prstGeom>
              <a:solidFill>
                <a:srgbClr val="FCF305"/>
              </a:solidFill>
              <a:ln w="9525" cmpd="sng">
                <a:noFill/>
              </a:ln>
            </xdr:spPr>
            <xdr:txBody>
              <a:bodyPr vertOverflow="clip" wrap="square" anchor="ctr"/>
              <a:p>
                <a:pPr algn="ctr">
                  <a:defRPr/>
                </a:pPr>
                <a:r>
                  <a:rPr lang="en-US" cap="none" sz="1200" b="0" i="0" u="none" baseline="0">
                    <a:latin typeface="Arial"/>
                    <a:ea typeface="Arial"/>
                    <a:cs typeface="Arial"/>
                  </a:rPr>
                  <a:t>Main</a:t>
                </a:r>
              </a:p>
            </xdr:txBody>
          </xdr:sp>
        </xdr:grpSp>
        <xdr:grpSp>
          <xdr:nvGrpSpPr>
            <xdr:cNvPr id="18" name="Group 72"/>
            <xdr:cNvGrpSpPr>
              <a:grpSpLocks/>
            </xdr:cNvGrpSpPr>
          </xdr:nvGrpSpPr>
          <xdr:grpSpPr>
            <a:xfrm>
              <a:off x="226" y="3"/>
              <a:ext cx="132" cy="58"/>
              <a:chOff x="193" y="2"/>
              <a:chExt cx="106" cy="45"/>
            </a:xfrm>
            <a:solidFill>
              <a:srgbClr val="FFFFFF"/>
            </a:solidFill>
          </xdr:grpSpPr>
          <xdr:sp>
            <xdr:nvSpPr>
              <xdr:cNvPr id="19" name="Rectangle 73">
                <a:hlinkClick r:id="rId10"/>
              </xdr:cNvPr>
              <xdr:cNvSpPr>
                <a:spLocks/>
              </xdr:cNvSpPr>
            </xdr:nvSpPr>
            <xdr:spPr>
              <a:xfrm>
                <a:off x="193" y="2"/>
                <a:ext cx="106" cy="45"/>
              </a:xfrm>
              <a:prstGeom prst="roundRect">
                <a:avLst/>
              </a:prstGeom>
              <a:solidFill>
                <a:srgbClr val="00ABEA"/>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TextBox 74">
                <a:hlinkClick r:id="rId11"/>
              </xdr:cNvPr>
              <xdr:cNvSpPr txBox="1">
                <a:spLocks noChangeArrowheads="1"/>
              </xdr:cNvSpPr>
            </xdr:nvSpPr>
            <xdr:spPr>
              <a:xfrm>
                <a:off x="203" y="6"/>
                <a:ext cx="86" cy="36"/>
              </a:xfrm>
              <a:prstGeom prst="rect">
                <a:avLst/>
              </a:prstGeom>
              <a:solidFill>
                <a:srgbClr val="00ABEA"/>
              </a:solidFill>
              <a:ln w="19050" cmpd="sng">
                <a:noFill/>
              </a:ln>
            </xdr:spPr>
            <xdr:txBody>
              <a:bodyPr vertOverflow="clip" wrap="square" anchor="ctr"/>
              <a:p>
                <a:pPr algn="ctr">
                  <a:defRPr/>
                </a:pPr>
                <a:r>
                  <a:rPr lang="en-US" cap="none" sz="1200" b="1" i="0" u="none" baseline="0">
                    <a:latin typeface="Arial"/>
                    <a:ea typeface="Arial"/>
                    <a:cs typeface="Arial"/>
                  </a:rPr>
                  <a:t>Model</a:t>
                </a:r>
                <a:r>
                  <a:rPr lang="en-US" cap="none" sz="1200" b="0" i="0" u="none" baseline="0">
                    <a:latin typeface="Arial"/>
                    <a:ea typeface="Arial"/>
                    <a:cs typeface="Arial"/>
                  </a:rPr>
                  <a:t> </a:t>
                </a:r>
                <a:r>
                  <a:rPr lang="en-US" cap="none" sz="1200" b="1" i="0" u="none" baseline="0">
                    <a:latin typeface="Arial"/>
                    <a:ea typeface="Arial"/>
                    <a:cs typeface="Arial"/>
                  </a:rPr>
                  <a:t>Parameters</a:t>
                </a:r>
              </a:p>
            </xdr:txBody>
          </xdr:sp>
        </xdr:grpSp>
      </xdr:grpSp>
      <xdr:sp>
        <xdr:nvSpPr>
          <xdr:cNvPr id="21" name="Rectangle 79"/>
          <xdr:cNvSpPr>
            <a:spLocks/>
          </xdr:cNvSpPr>
        </xdr:nvSpPr>
        <xdr:spPr>
          <a:xfrm>
            <a:off x="217" y="53"/>
            <a:ext cx="158" cy="22"/>
          </a:xfrm>
          <a:prstGeom prst="rect">
            <a:avLst/>
          </a:prstGeom>
          <a:solidFill>
            <a:srgbClr val="00ABEA"/>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209550</xdr:colOff>
      <xdr:row>0</xdr:row>
      <xdr:rowOff>28575</xdr:rowOff>
    </xdr:from>
    <xdr:to>
      <xdr:col>8</xdr:col>
      <xdr:colOff>381000</xdr:colOff>
      <xdr:row>2</xdr:row>
      <xdr:rowOff>0</xdr:rowOff>
    </xdr:to>
    <xdr:grpSp>
      <xdr:nvGrpSpPr>
        <xdr:cNvPr id="1" name="Group 64"/>
        <xdr:cNvGrpSpPr>
          <a:grpSpLocks noChangeAspect="1"/>
        </xdr:cNvGrpSpPr>
      </xdr:nvGrpSpPr>
      <xdr:grpSpPr>
        <a:xfrm>
          <a:off x="209550" y="28575"/>
          <a:ext cx="5857875" cy="638175"/>
          <a:chOff x="22" y="3"/>
          <a:chExt cx="615" cy="67"/>
        </a:xfrm>
        <a:solidFill>
          <a:srgbClr val="FFFFFF"/>
        </a:solidFill>
      </xdr:grpSpPr>
      <xdr:grpSp>
        <xdr:nvGrpSpPr>
          <xdr:cNvPr id="2" name="Group 62"/>
          <xdr:cNvGrpSpPr>
            <a:grpSpLocks noChangeAspect="1"/>
          </xdr:cNvGrpSpPr>
        </xdr:nvGrpSpPr>
        <xdr:grpSpPr>
          <a:xfrm>
            <a:off x="22" y="3"/>
            <a:ext cx="615" cy="57"/>
            <a:chOff x="0" y="2"/>
            <a:chExt cx="526" cy="43"/>
          </a:xfrm>
          <a:solidFill>
            <a:srgbClr val="FFFFFF"/>
          </a:solidFill>
        </xdr:grpSpPr>
        <xdr:grpSp>
          <xdr:nvGrpSpPr>
            <xdr:cNvPr id="3" name="Group 43">
              <a:hlinkClick r:id="rId1"/>
            </xdr:cNvPr>
            <xdr:cNvGrpSpPr>
              <a:grpSpLocks noChangeAspect="1"/>
            </xdr:cNvGrpSpPr>
          </xdr:nvGrpSpPr>
          <xdr:grpSpPr>
            <a:xfrm>
              <a:off x="0" y="2"/>
              <a:ext cx="84" cy="36"/>
              <a:chOff x="350" y="333"/>
              <a:chExt cx="138" cy="70"/>
            </a:xfrm>
            <a:solidFill>
              <a:srgbClr val="FFFFFF"/>
            </a:solidFill>
          </xdr:grpSpPr>
          <xdr:sp>
            <xdr:nvSpPr>
              <xdr:cNvPr id="4" name="Rectangle 44"/>
              <xdr:cNvSpPr>
                <a:spLocks noChangeAspect="1"/>
              </xdr:cNvSpPr>
            </xdr:nvSpPr>
            <xdr:spPr>
              <a:xfrm>
                <a:off x="350" y="333"/>
                <a:ext cx="138" cy="70"/>
              </a:xfrm>
              <a:prstGeom prst="roundRect">
                <a:avLst/>
              </a:prstGeom>
              <a:solidFill>
                <a:srgbClr val="FFFF99"/>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TextBox 45">
                <a:hlinkClick r:id="rId2"/>
              </xdr:cNvPr>
              <xdr:cNvSpPr txBox="1">
                <a:spLocks noChangeAspect="1" noChangeArrowheads="1"/>
              </xdr:cNvSpPr>
            </xdr:nvSpPr>
            <xdr:spPr>
              <a:xfrm>
                <a:off x="356" y="339"/>
                <a:ext cx="126" cy="57"/>
              </a:xfrm>
              <a:prstGeom prst="rect">
                <a:avLst/>
              </a:prstGeom>
              <a:solidFill>
                <a:srgbClr val="FFFF99"/>
              </a:solidFill>
              <a:ln w="9525" cmpd="sng">
                <a:noFill/>
              </a:ln>
            </xdr:spPr>
            <xdr:txBody>
              <a:bodyPr vertOverflow="clip" wrap="square" anchor="ctr"/>
              <a:p>
                <a:pPr algn="ctr">
                  <a:defRPr/>
                </a:pPr>
                <a:r>
                  <a:rPr lang="en-US" cap="none" sz="1200" b="0" i="0" u="none" baseline="0">
                    <a:latin typeface="Arial"/>
                    <a:ea typeface="Arial"/>
                    <a:cs typeface="Arial"/>
                  </a:rPr>
                  <a:t>Table of Contents</a:t>
                </a:r>
              </a:p>
            </xdr:txBody>
          </xdr:sp>
        </xdr:grpSp>
        <xdr:grpSp>
          <xdr:nvGrpSpPr>
            <xdr:cNvPr id="6" name="Group 46"/>
            <xdr:cNvGrpSpPr>
              <a:grpSpLocks noChangeAspect="1"/>
            </xdr:cNvGrpSpPr>
          </xdr:nvGrpSpPr>
          <xdr:grpSpPr>
            <a:xfrm>
              <a:off x="177" y="2"/>
              <a:ext cx="83" cy="36"/>
              <a:chOff x="445" y="3"/>
              <a:chExt cx="97" cy="48"/>
            </a:xfrm>
            <a:solidFill>
              <a:srgbClr val="FFFFFF"/>
            </a:solidFill>
          </xdr:grpSpPr>
          <xdr:sp>
            <xdr:nvSpPr>
              <xdr:cNvPr id="7" name="Rectangle 47">
                <a:hlinkClick r:id="rId3"/>
              </xdr:cNvPr>
              <xdr:cNvSpPr>
                <a:spLocks noChangeAspect="1"/>
              </xdr:cNvSpPr>
            </xdr:nvSpPr>
            <xdr:spPr>
              <a:xfrm>
                <a:off x="445" y="3"/>
                <a:ext cx="97" cy="48"/>
              </a:xfrm>
              <a:prstGeom prst="roundRect">
                <a:avLst/>
              </a:prstGeom>
              <a:solidFill>
                <a:srgbClr val="00ABEA"/>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TextBox 48">
                <a:hlinkClick r:id="rId4"/>
              </xdr:cNvPr>
              <xdr:cNvSpPr txBox="1">
                <a:spLocks noChangeAspect="1" noChangeArrowheads="1"/>
              </xdr:cNvSpPr>
            </xdr:nvSpPr>
            <xdr:spPr>
              <a:xfrm>
                <a:off x="449" y="7"/>
                <a:ext cx="89" cy="39"/>
              </a:xfrm>
              <a:prstGeom prst="rect">
                <a:avLst/>
              </a:prstGeom>
              <a:solidFill>
                <a:srgbClr val="00ABEA"/>
              </a:solidFill>
              <a:ln w="9525" cmpd="sng">
                <a:noFill/>
              </a:ln>
            </xdr:spPr>
            <xdr:txBody>
              <a:bodyPr vertOverflow="clip" wrap="square" anchor="ctr"/>
              <a:p>
                <a:pPr algn="ctr">
                  <a:defRPr/>
                </a:pPr>
                <a:r>
                  <a:rPr lang="en-US" cap="none" sz="1200" b="0" i="0" u="none" baseline="0">
                    <a:latin typeface="Arial"/>
                    <a:ea typeface="Arial"/>
                    <a:cs typeface="Arial"/>
                  </a:rPr>
                  <a:t>Model Parameters</a:t>
                </a:r>
              </a:p>
            </xdr:txBody>
          </xdr:sp>
        </xdr:grpSp>
        <xdr:grpSp>
          <xdr:nvGrpSpPr>
            <xdr:cNvPr id="9" name="Group 49">
              <a:hlinkClick r:id="rId5"/>
            </xdr:cNvPr>
            <xdr:cNvGrpSpPr>
              <a:grpSpLocks noChangeAspect="1"/>
            </xdr:cNvGrpSpPr>
          </xdr:nvGrpSpPr>
          <xdr:grpSpPr>
            <a:xfrm>
              <a:off x="443" y="2"/>
              <a:ext cx="83" cy="36"/>
              <a:chOff x="565" y="705"/>
              <a:chExt cx="102" cy="48"/>
            </a:xfrm>
            <a:solidFill>
              <a:srgbClr val="FFFFFF"/>
            </a:solidFill>
          </xdr:grpSpPr>
          <xdr:sp>
            <xdr:nvSpPr>
              <xdr:cNvPr id="10" name="Rectangle 50"/>
              <xdr:cNvSpPr>
                <a:spLocks noChangeAspect="1"/>
              </xdr:cNvSpPr>
            </xdr:nvSpPr>
            <xdr:spPr>
              <a:xfrm>
                <a:off x="565" y="705"/>
                <a:ext cx="102" cy="48"/>
              </a:xfrm>
              <a:prstGeom prst="roundRect">
                <a:avLst/>
              </a:prstGeom>
              <a:solidFill>
                <a:srgbClr val="FF99CC"/>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TextBox 51">
                <a:hlinkClick r:id="rId6"/>
              </xdr:cNvPr>
              <xdr:cNvSpPr txBox="1">
                <a:spLocks noChangeAspect="1" noChangeArrowheads="1"/>
              </xdr:cNvSpPr>
            </xdr:nvSpPr>
            <xdr:spPr>
              <a:xfrm>
                <a:off x="569" y="709"/>
                <a:ext cx="94" cy="39"/>
              </a:xfrm>
              <a:prstGeom prst="rect">
                <a:avLst/>
              </a:prstGeom>
              <a:solidFill>
                <a:srgbClr val="FF99CC"/>
              </a:solidFill>
              <a:ln w="9525" cmpd="sng">
                <a:noFill/>
              </a:ln>
            </xdr:spPr>
            <xdr:txBody>
              <a:bodyPr vertOverflow="clip" wrap="square" anchor="ctr"/>
              <a:p>
                <a:pPr algn="ctr">
                  <a:defRPr/>
                </a:pPr>
                <a:r>
                  <a:rPr lang="en-US" cap="none" sz="1200" b="0" i="0" u="none" baseline="0">
                    <a:latin typeface="Arial"/>
                    <a:ea typeface="Arial"/>
                    <a:cs typeface="Arial"/>
                  </a:rPr>
                  <a:t>Report</a:t>
                </a:r>
              </a:p>
            </xdr:txBody>
          </xdr:sp>
        </xdr:grpSp>
        <xdr:grpSp>
          <xdr:nvGrpSpPr>
            <xdr:cNvPr id="12" name="Group 52">
              <a:hlinkClick r:id="rId7"/>
            </xdr:cNvPr>
            <xdr:cNvGrpSpPr>
              <a:grpSpLocks noChangeAspect="1"/>
            </xdr:cNvGrpSpPr>
          </xdr:nvGrpSpPr>
          <xdr:grpSpPr>
            <a:xfrm>
              <a:off x="346" y="2"/>
              <a:ext cx="96" cy="36"/>
              <a:chOff x="8" y="424"/>
              <a:chExt cx="102" cy="48"/>
            </a:xfrm>
            <a:solidFill>
              <a:srgbClr val="FFFFFF"/>
            </a:solidFill>
          </xdr:grpSpPr>
          <xdr:sp>
            <xdr:nvSpPr>
              <xdr:cNvPr id="13" name="Rectangle 53"/>
              <xdr:cNvSpPr>
                <a:spLocks noChangeAspect="1"/>
              </xdr:cNvSpPr>
            </xdr:nvSpPr>
            <xdr:spPr>
              <a:xfrm>
                <a:off x="8" y="424"/>
                <a:ext cx="102" cy="48"/>
              </a:xfrm>
              <a:prstGeom prst="roundRect">
                <a:avLst/>
              </a:prstGeom>
              <a:solidFill>
                <a:srgbClr val="FFCC99"/>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TextBox 54">
                <a:hlinkClick r:id="rId8"/>
              </xdr:cNvPr>
              <xdr:cNvSpPr txBox="1">
                <a:spLocks noChangeAspect="1" noChangeArrowheads="1"/>
              </xdr:cNvSpPr>
            </xdr:nvSpPr>
            <xdr:spPr>
              <a:xfrm>
                <a:off x="12" y="428"/>
                <a:ext cx="94" cy="39"/>
              </a:xfrm>
              <a:prstGeom prst="rect">
                <a:avLst/>
              </a:prstGeom>
              <a:solidFill>
                <a:srgbClr val="FFCC99"/>
              </a:solidFill>
              <a:ln w="9525" cmpd="sng">
                <a:noFill/>
              </a:ln>
            </xdr:spPr>
            <xdr:txBody>
              <a:bodyPr vertOverflow="clip" wrap="square" anchor="ctr"/>
              <a:p>
                <a:pPr algn="ctr">
                  <a:defRPr/>
                </a:pPr>
                <a:r>
                  <a:rPr lang="en-US" cap="none" sz="1200" b="0" i="0" u="none" baseline="0">
                    <a:latin typeface="Arial"/>
                    <a:ea typeface="Arial"/>
                    <a:cs typeface="Arial"/>
                  </a:rPr>
                  <a:t>Staffing</a:t>
                </a:r>
              </a:p>
            </xdr:txBody>
          </xdr:sp>
        </xdr:grpSp>
        <xdr:grpSp>
          <xdr:nvGrpSpPr>
            <xdr:cNvPr id="15" name="Group 55"/>
            <xdr:cNvGrpSpPr>
              <a:grpSpLocks noChangeAspect="1"/>
            </xdr:cNvGrpSpPr>
          </xdr:nvGrpSpPr>
          <xdr:grpSpPr>
            <a:xfrm>
              <a:off x="85" y="2"/>
              <a:ext cx="91" cy="36"/>
              <a:chOff x="288" y="3"/>
              <a:chExt cx="91" cy="35"/>
            </a:xfrm>
            <a:solidFill>
              <a:srgbClr val="FFFFFF"/>
            </a:solidFill>
          </xdr:grpSpPr>
          <xdr:sp>
            <xdr:nvSpPr>
              <xdr:cNvPr id="16" name="Rectangle 56"/>
              <xdr:cNvSpPr>
                <a:spLocks noChangeAspect="1"/>
              </xdr:cNvSpPr>
            </xdr:nvSpPr>
            <xdr:spPr>
              <a:xfrm>
                <a:off x="288" y="3"/>
                <a:ext cx="91" cy="35"/>
              </a:xfrm>
              <a:prstGeom prst="roundRect">
                <a:avLst/>
              </a:prstGeom>
              <a:solidFill>
                <a:srgbClr val="FCF305"/>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TextBox 57">
                <a:hlinkClick r:id="rId9"/>
              </xdr:cNvPr>
              <xdr:cNvSpPr txBox="1">
                <a:spLocks noChangeAspect="1" noChangeArrowheads="1"/>
              </xdr:cNvSpPr>
            </xdr:nvSpPr>
            <xdr:spPr>
              <a:xfrm>
                <a:off x="292" y="6"/>
                <a:ext cx="83" cy="28"/>
              </a:xfrm>
              <a:prstGeom prst="rect">
                <a:avLst/>
              </a:prstGeom>
              <a:solidFill>
                <a:srgbClr val="FCF305"/>
              </a:solidFill>
              <a:ln w="12700" cmpd="sng">
                <a:noFill/>
              </a:ln>
            </xdr:spPr>
            <xdr:txBody>
              <a:bodyPr vertOverflow="clip" wrap="square" anchor="ctr"/>
              <a:p>
                <a:pPr algn="ctr">
                  <a:defRPr/>
                </a:pPr>
                <a:r>
                  <a:rPr lang="en-US" cap="none" sz="1200" b="0" i="0" u="none" baseline="0">
                    <a:latin typeface="Arial"/>
                    <a:ea typeface="Arial"/>
                    <a:cs typeface="Arial"/>
                  </a:rPr>
                  <a:t>Main</a:t>
                </a:r>
              </a:p>
            </xdr:txBody>
          </xdr:sp>
        </xdr:grpSp>
        <xdr:grpSp>
          <xdr:nvGrpSpPr>
            <xdr:cNvPr id="18" name="Group 58">
              <a:hlinkClick r:id="rId10"/>
            </xdr:cNvPr>
            <xdr:cNvGrpSpPr>
              <a:grpSpLocks noChangeAspect="1"/>
            </xdr:cNvGrpSpPr>
          </xdr:nvGrpSpPr>
          <xdr:grpSpPr>
            <a:xfrm>
              <a:off x="251" y="2"/>
              <a:ext cx="108" cy="43"/>
              <a:chOff x="453" y="2"/>
              <a:chExt cx="108" cy="43"/>
            </a:xfrm>
            <a:solidFill>
              <a:srgbClr val="FFFFFF"/>
            </a:solidFill>
          </xdr:grpSpPr>
          <xdr:sp>
            <xdr:nvSpPr>
              <xdr:cNvPr id="19" name="Rectangle 59"/>
              <xdr:cNvSpPr>
                <a:spLocks noChangeAspect="1"/>
              </xdr:cNvSpPr>
            </xdr:nvSpPr>
            <xdr:spPr>
              <a:xfrm>
                <a:off x="453" y="2"/>
                <a:ext cx="108" cy="43"/>
              </a:xfrm>
              <a:prstGeom prst="roundRect">
                <a:avLst/>
              </a:prstGeom>
              <a:solidFill>
                <a:srgbClr val="CCFFCC"/>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TextBox 60">
                <a:hlinkClick r:id="rId11"/>
              </xdr:cNvPr>
              <xdr:cNvSpPr txBox="1">
                <a:spLocks noChangeAspect="1" noChangeArrowheads="1"/>
              </xdr:cNvSpPr>
            </xdr:nvSpPr>
            <xdr:spPr>
              <a:xfrm>
                <a:off x="457" y="6"/>
                <a:ext cx="100" cy="35"/>
              </a:xfrm>
              <a:prstGeom prst="rect">
                <a:avLst/>
              </a:prstGeom>
              <a:solidFill>
                <a:srgbClr val="CCFFCC"/>
              </a:solidFill>
              <a:ln w="19050" cmpd="sng">
                <a:noFill/>
              </a:ln>
            </xdr:spPr>
            <xdr:txBody>
              <a:bodyPr vertOverflow="clip" wrap="square" anchor="ctr"/>
              <a:p>
                <a:pPr algn="ctr">
                  <a:defRPr/>
                </a:pPr>
                <a:r>
                  <a:rPr lang="en-US" cap="none" sz="1200" b="1" i="0" u="none" baseline="0">
                    <a:latin typeface="Arial"/>
                    <a:ea typeface="Arial"/>
                    <a:cs typeface="Arial"/>
                  </a:rPr>
                  <a:t>Routing</a:t>
                </a:r>
                <a:r>
                  <a:rPr lang="en-US" cap="none" sz="1200" b="0" i="0" u="none" baseline="0">
                    <a:latin typeface="Arial"/>
                    <a:ea typeface="Arial"/>
                    <a:cs typeface="Arial"/>
                  </a:rPr>
                  <a:t>
</a:t>
                </a:r>
                <a:r>
                  <a:rPr lang="en-US" cap="none" sz="1200" b="1" i="0" u="none" baseline="0">
                    <a:latin typeface="Arial"/>
                    <a:ea typeface="Arial"/>
                    <a:cs typeface="Arial"/>
                  </a:rPr>
                  <a:t>Table</a:t>
                </a:r>
              </a:p>
            </xdr:txBody>
          </xdr:sp>
        </xdr:grpSp>
      </xdr:grpSp>
      <xdr:sp>
        <xdr:nvSpPr>
          <xdr:cNvPr id="21" name="Rectangle 63"/>
          <xdr:cNvSpPr>
            <a:spLocks noChangeAspect="1"/>
          </xdr:cNvSpPr>
        </xdr:nvSpPr>
        <xdr:spPr>
          <a:xfrm>
            <a:off x="309" y="54"/>
            <a:ext cx="140" cy="16"/>
          </a:xfrm>
          <a:prstGeom prst="rect">
            <a:avLst/>
          </a:prstGeom>
          <a:solidFill>
            <a:srgbClr val="CCFFCC"/>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885825</xdr:colOff>
      <xdr:row>13</xdr:row>
      <xdr:rowOff>0</xdr:rowOff>
    </xdr:from>
    <xdr:to>
      <xdr:col>4</xdr:col>
      <xdr:colOff>657225</xdr:colOff>
      <xdr:row>14</xdr:row>
      <xdr:rowOff>114300</xdr:rowOff>
    </xdr:to>
    <xdr:pic>
      <xdr:nvPicPr>
        <xdr:cNvPr id="1" name="cmdContinue"/>
        <xdr:cNvPicPr preferRelativeResize="1">
          <a:picLocks noChangeAspect="1"/>
        </xdr:cNvPicPr>
      </xdr:nvPicPr>
      <xdr:blipFill>
        <a:blip r:embed="rId1"/>
        <a:stretch>
          <a:fillRect/>
        </a:stretch>
      </xdr:blipFill>
      <xdr:spPr>
        <a:xfrm>
          <a:off x="1971675" y="2514600"/>
          <a:ext cx="1152525" cy="276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9525</xdr:rowOff>
    </xdr:from>
    <xdr:to>
      <xdr:col>0</xdr:col>
      <xdr:colOff>0</xdr:colOff>
      <xdr:row>21</xdr:row>
      <xdr:rowOff>0</xdr:rowOff>
    </xdr:to>
    <xdr:grpSp>
      <xdr:nvGrpSpPr>
        <xdr:cNvPr id="1" name="Group 1">
          <a:hlinkClick r:id="rId1"/>
        </xdr:cNvPr>
        <xdr:cNvGrpSpPr>
          <a:grpSpLocks/>
        </xdr:cNvGrpSpPr>
      </xdr:nvGrpSpPr>
      <xdr:grpSpPr>
        <a:xfrm>
          <a:off x="0" y="2981325"/>
          <a:ext cx="0" cy="476250"/>
          <a:chOff x="565" y="705"/>
          <a:chExt cx="102" cy="48"/>
        </a:xfrm>
        <a:solidFill>
          <a:srgbClr val="FFFFFF"/>
        </a:solidFill>
      </xdr:grpSpPr>
      <xdr:sp>
        <xdr:nvSpPr>
          <xdr:cNvPr id="2" name="Rectangle 2"/>
          <xdr:cNvSpPr>
            <a:spLocks/>
          </xdr:cNvSpPr>
        </xdr:nvSpPr>
        <xdr:spPr>
          <a:xfrm>
            <a:off x="565" y="705"/>
            <a:ext cx="102" cy="48"/>
          </a:xfrm>
          <a:prstGeom prst="roundRect">
            <a:avLst/>
          </a:prstGeom>
          <a:solidFill>
            <a:srgbClr val="CC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TextBox 3"/>
          <xdr:cNvSpPr txBox="1">
            <a:spLocks noChangeArrowheads="1"/>
          </xdr:cNvSpPr>
        </xdr:nvSpPr>
        <xdr:spPr>
          <a:xfrm>
            <a:off x="569" y="709"/>
            <a:ext cx="94" cy="39"/>
          </a:xfrm>
          <a:prstGeom prst="rect">
            <a:avLst/>
          </a:prstGeom>
          <a:solidFill>
            <a:srgbClr val="CCFFFF"/>
          </a:solidFill>
          <a:ln w="9525" cmpd="sng">
            <a:noFill/>
          </a:ln>
        </xdr:spPr>
        <xdr:txBody>
          <a:bodyPr vertOverflow="clip" wrap="square" anchor="ctr"/>
          <a:p>
            <a:pPr algn="ctr">
              <a:defRPr/>
            </a:pPr>
            <a:r>
              <a:rPr lang="en-US" cap="none" sz="1200" b="0" i="0" u="none" baseline="0">
                <a:latin typeface="Arial"/>
                <a:ea typeface="Arial"/>
                <a:cs typeface="Arial"/>
              </a:rPr>
              <a:t>Detailed Results</a:t>
            </a:r>
          </a:p>
        </xdr:txBody>
      </xdr:sp>
    </xdr:grpSp>
    <xdr:clientData/>
  </xdr:twoCellAnchor>
  <xdr:twoCellAnchor>
    <xdr:from>
      <xdr:col>0</xdr:col>
      <xdr:colOff>0</xdr:colOff>
      <xdr:row>18</xdr:row>
      <xdr:rowOff>9525</xdr:rowOff>
    </xdr:from>
    <xdr:to>
      <xdr:col>0</xdr:col>
      <xdr:colOff>0</xdr:colOff>
      <xdr:row>21</xdr:row>
      <xdr:rowOff>0</xdr:rowOff>
    </xdr:to>
    <xdr:grpSp>
      <xdr:nvGrpSpPr>
        <xdr:cNvPr id="4" name="Group 10">
          <a:hlinkClick r:id="rId2"/>
        </xdr:cNvPr>
        <xdr:cNvGrpSpPr>
          <a:grpSpLocks/>
        </xdr:cNvGrpSpPr>
      </xdr:nvGrpSpPr>
      <xdr:grpSpPr>
        <a:xfrm>
          <a:off x="0" y="2981325"/>
          <a:ext cx="0" cy="476250"/>
          <a:chOff x="270" y="329"/>
          <a:chExt cx="102" cy="58"/>
        </a:xfrm>
        <a:solidFill>
          <a:srgbClr val="FFFFFF"/>
        </a:solidFill>
      </xdr:grpSpPr>
      <xdr:sp>
        <xdr:nvSpPr>
          <xdr:cNvPr id="5" name="Rectangle 5"/>
          <xdr:cNvSpPr>
            <a:spLocks/>
          </xdr:cNvSpPr>
        </xdr:nvSpPr>
        <xdr:spPr>
          <a:xfrm>
            <a:off x="270" y="329"/>
            <a:ext cx="102" cy="58"/>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Box 6"/>
          <xdr:cNvSpPr txBox="1">
            <a:spLocks noChangeArrowheads="1"/>
          </xdr:cNvSpPr>
        </xdr:nvSpPr>
        <xdr:spPr>
          <a:xfrm>
            <a:off x="274" y="334"/>
            <a:ext cx="94" cy="47"/>
          </a:xfrm>
          <a:prstGeom prst="rect">
            <a:avLst/>
          </a:prstGeom>
          <a:solidFill>
            <a:srgbClr val="FFFFFF"/>
          </a:solidFill>
          <a:ln w="9525" cmpd="sng">
            <a:noFill/>
          </a:ln>
        </xdr:spPr>
        <xdr:txBody>
          <a:bodyPr vertOverflow="clip" wrap="square" anchor="ctr"/>
          <a:p>
            <a:pPr algn="ctr">
              <a:defRPr/>
            </a:pPr>
            <a:r>
              <a:rPr lang="en-US" cap="none" sz="1200" b="0" i="0" u="none" baseline="0">
                <a:latin typeface="Arial"/>
                <a:ea typeface="Arial"/>
                <a:cs typeface="Arial"/>
              </a:rPr>
              <a:t>Inputs</a:t>
            </a:r>
          </a:p>
        </xdr:txBody>
      </xdr:sp>
    </xdr:grpSp>
    <xdr:clientData/>
  </xdr:twoCellAnchor>
  <xdr:twoCellAnchor>
    <xdr:from>
      <xdr:col>0</xdr:col>
      <xdr:colOff>0</xdr:colOff>
      <xdr:row>18</xdr:row>
      <xdr:rowOff>9525</xdr:rowOff>
    </xdr:from>
    <xdr:to>
      <xdr:col>0</xdr:col>
      <xdr:colOff>0</xdr:colOff>
      <xdr:row>21</xdr:row>
      <xdr:rowOff>0</xdr:rowOff>
    </xdr:to>
    <xdr:grpSp>
      <xdr:nvGrpSpPr>
        <xdr:cNvPr id="7" name="Group 7">
          <a:hlinkClick r:id="rId3"/>
        </xdr:cNvPr>
        <xdr:cNvGrpSpPr>
          <a:grpSpLocks/>
        </xdr:cNvGrpSpPr>
      </xdr:nvGrpSpPr>
      <xdr:grpSpPr>
        <a:xfrm>
          <a:off x="0" y="2981325"/>
          <a:ext cx="0" cy="476250"/>
          <a:chOff x="350" y="333"/>
          <a:chExt cx="138" cy="70"/>
        </a:xfrm>
        <a:solidFill>
          <a:srgbClr val="FFFFFF"/>
        </a:solidFill>
      </xdr:grpSpPr>
      <xdr:sp>
        <xdr:nvSpPr>
          <xdr:cNvPr id="8" name="Rectangle 8"/>
          <xdr:cNvSpPr>
            <a:spLocks/>
          </xdr:cNvSpPr>
        </xdr:nvSpPr>
        <xdr:spPr>
          <a:xfrm>
            <a:off x="350" y="333"/>
            <a:ext cx="138" cy="70"/>
          </a:xfrm>
          <a:prstGeom prst="roundRect">
            <a:avLst/>
          </a:prstGeom>
          <a:solidFill>
            <a:srgbClr val="FFFF99"/>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TextBox 9"/>
          <xdr:cNvSpPr txBox="1">
            <a:spLocks noChangeArrowheads="1"/>
          </xdr:cNvSpPr>
        </xdr:nvSpPr>
        <xdr:spPr>
          <a:xfrm>
            <a:off x="356" y="339"/>
            <a:ext cx="126" cy="57"/>
          </a:xfrm>
          <a:prstGeom prst="rect">
            <a:avLst/>
          </a:prstGeom>
          <a:solidFill>
            <a:srgbClr val="FFFF99"/>
          </a:solidFill>
          <a:ln w="9525" cmpd="sng">
            <a:noFill/>
          </a:ln>
        </xdr:spPr>
        <xdr:txBody>
          <a:bodyPr vertOverflow="clip" wrap="square" anchor="ctr"/>
          <a:p>
            <a:pPr algn="ctr">
              <a:defRPr/>
            </a:pPr>
            <a:r>
              <a:rPr lang="en-US" cap="none" sz="1200" b="0" i="0" u="none" baseline="0">
                <a:latin typeface="Arial"/>
                <a:ea typeface="Arial"/>
                <a:cs typeface="Arial"/>
              </a:rPr>
              <a:t>Table of Contents</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28575</xdr:rowOff>
    </xdr:from>
    <xdr:to>
      <xdr:col>10</xdr:col>
      <xdr:colOff>142875</xdr:colOff>
      <xdr:row>3</xdr:row>
      <xdr:rowOff>133350</xdr:rowOff>
    </xdr:to>
    <xdr:grpSp>
      <xdr:nvGrpSpPr>
        <xdr:cNvPr id="1" name="Group 67"/>
        <xdr:cNvGrpSpPr>
          <a:grpSpLocks/>
        </xdr:cNvGrpSpPr>
      </xdr:nvGrpSpPr>
      <xdr:grpSpPr>
        <a:xfrm>
          <a:off x="180975" y="28575"/>
          <a:ext cx="6496050" cy="600075"/>
          <a:chOff x="19" y="3"/>
          <a:chExt cx="682" cy="63"/>
        </a:xfrm>
        <a:solidFill>
          <a:srgbClr val="FFFFFF"/>
        </a:solidFill>
      </xdr:grpSpPr>
      <xdr:grpSp>
        <xdr:nvGrpSpPr>
          <xdr:cNvPr id="2" name="Group 66"/>
          <xdr:cNvGrpSpPr>
            <a:grpSpLocks/>
          </xdr:cNvGrpSpPr>
        </xdr:nvGrpSpPr>
        <xdr:grpSpPr>
          <a:xfrm>
            <a:off x="19" y="3"/>
            <a:ext cx="682" cy="60"/>
            <a:chOff x="19" y="3"/>
            <a:chExt cx="682" cy="60"/>
          </a:xfrm>
          <a:solidFill>
            <a:srgbClr val="FFFFFF"/>
          </a:solidFill>
        </xdr:grpSpPr>
        <xdr:grpSp>
          <xdr:nvGrpSpPr>
            <xdr:cNvPr id="3" name="Group 39">
              <a:hlinkClick r:id="rId1"/>
            </xdr:cNvPr>
            <xdr:cNvGrpSpPr>
              <a:grpSpLocks/>
            </xdr:cNvGrpSpPr>
          </xdr:nvGrpSpPr>
          <xdr:grpSpPr>
            <a:xfrm>
              <a:off x="19" y="3"/>
              <a:ext cx="104" cy="47"/>
              <a:chOff x="350" y="333"/>
              <a:chExt cx="138" cy="70"/>
            </a:xfrm>
            <a:solidFill>
              <a:srgbClr val="FFFFFF"/>
            </a:solidFill>
          </xdr:grpSpPr>
          <xdr:sp>
            <xdr:nvSpPr>
              <xdr:cNvPr id="4" name="Rectangle 40"/>
              <xdr:cNvSpPr>
                <a:spLocks/>
              </xdr:cNvSpPr>
            </xdr:nvSpPr>
            <xdr:spPr>
              <a:xfrm>
                <a:off x="350" y="333"/>
                <a:ext cx="138" cy="70"/>
              </a:xfrm>
              <a:prstGeom prst="roundRect">
                <a:avLst/>
              </a:prstGeom>
              <a:solidFill>
                <a:srgbClr val="FFFF99"/>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TextBox 41">
                <a:hlinkClick r:id="rId2"/>
              </xdr:cNvPr>
              <xdr:cNvSpPr txBox="1">
                <a:spLocks noChangeArrowheads="1"/>
              </xdr:cNvSpPr>
            </xdr:nvSpPr>
            <xdr:spPr>
              <a:xfrm>
                <a:off x="356" y="339"/>
                <a:ext cx="126" cy="57"/>
              </a:xfrm>
              <a:prstGeom prst="rect">
                <a:avLst/>
              </a:prstGeom>
              <a:solidFill>
                <a:srgbClr val="FFFF99"/>
              </a:solidFill>
              <a:ln w="9525" cmpd="sng">
                <a:noFill/>
              </a:ln>
            </xdr:spPr>
            <xdr:txBody>
              <a:bodyPr vertOverflow="clip" wrap="square" anchor="ctr"/>
              <a:p>
                <a:pPr algn="ctr">
                  <a:defRPr/>
                </a:pPr>
                <a:r>
                  <a:rPr lang="en-US" cap="none" sz="1200" b="0" i="0" u="none" baseline="0">
                    <a:latin typeface="Arial"/>
                    <a:ea typeface="Arial"/>
                    <a:cs typeface="Arial"/>
                  </a:rPr>
                  <a:t>Table of Contents</a:t>
                </a:r>
              </a:p>
            </xdr:txBody>
          </xdr:sp>
        </xdr:grpSp>
        <xdr:grpSp>
          <xdr:nvGrpSpPr>
            <xdr:cNvPr id="6" name="Group 42">
              <a:hlinkClick r:id="rId3"/>
            </xdr:cNvPr>
            <xdr:cNvGrpSpPr>
              <a:grpSpLocks/>
            </xdr:cNvGrpSpPr>
          </xdr:nvGrpSpPr>
          <xdr:grpSpPr>
            <a:xfrm>
              <a:off x="598" y="3"/>
              <a:ext cx="103" cy="47"/>
              <a:chOff x="565" y="705"/>
              <a:chExt cx="102" cy="48"/>
            </a:xfrm>
            <a:solidFill>
              <a:srgbClr val="FFFFFF"/>
            </a:solidFill>
          </xdr:grpSpPr>
          <xdr:sp>
            <xdr:nvSpPr>
              <xdr:cNvPr id="7" name="Rectangle 43"/>
              <xdr:cNvSpPr>
                <a:spLocks/>
              </xdr:cNvSpPr>
            </xdr:nvSpPr>
            <xdr:spPr>
              <a:xfrm>
                <a:off x="565" y="705"/>
                <a:ext cx="102" cy="48"/>
              </a:xfrm>
              <a:prstGeom prst="roundRect">
                <a:avLst/>
              </a:prstGeom>
              <a:solidFill>
                <a:srgbClr val="FF99CC"/>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TextBox 44">
                <a:hlinkClick r:id="rId4"/>
              </xdr:cNvPr>
              <xdr:cNvSpPr txBox="1">
                <a:spLocks noChangeArrowheads="1"/>
              </xdr:cNvSpPr>
            </xdr:nvSpPr>
            <xdr:spPr>
              <a:xfrm>
                <a:off x="569" y="709"/>
                <a:ext cx="94" cy="39"/>
              </a:xfrm>
              <a:prstGeom prst="rect">
                <a:avLst/>
              </a:prstGeom>
              <a:solidFill>
                <a:srgbClr val="FF99CC"/>
              </a:solidFill>
              <a:ln w="9525" cmpd="sng">
                <a:noFill/>
              </a:ln>
            </xdr:spPr>
            <xdr:txBody>
              <a:bodyPr vertOverflow="clip" wrap="square" anchor="ctr"/>
              <a:p>
                <a:pPr algn="ctr">
                  <a:defRPr/>
                </a:pPr>
                <a:r>
                  <a:rPr lang="en-US" cap="none" sz="1200" b="0" i="0" u="none" baseline="0">
                    <a:latin typeface="Arial"/>
                    <a:ea typeface="Arial"/>
                    <a:cs typeface="Arial"/>
                  </a:rPr>
                  <a:t>Report</a:t>
                </a:r>
              </a:p>
            </xdr:txBody>
          </xdr:sp>
        </xdr:grpSp>
        <xdr:grpSp>
          <xdr:nvGrpSpPr>
            <xdr:cNvPr id="9" name="Group 58"/>
            <xdr:cNvGrpSpPr>
              <a:grpSpLocks/>
            </xdr:cNvGrpSpPr>
          </xdr:nvGrpSpPr>
          <xdr:grpSpPr>
            <a:xfrm>
              <a:off x="362" y="3"/>
              <a:ext cx="119" cy="47"/>
              <a:chOff x="406" y="8"/>
              <a:chExt cx="132" cy="46"/>
            </a:xfrm>
            <a:solidFill>
              <a:srgbClr val="FFFFFF"/>
            </a:solidFill>
          </xdr:grpSpPr>
          <xdr:sp>
            <xdr:nvSpPr>
              <xdr:cNvPr id="10" name="Rectangle 46"/>
              <xdr:cNvSpPr>
                <a:spLocks/>
              </xdr:cNvSpPr>
            </xdr:nvSpPr>
            <xdr:spPr>
              <a:xfrm>
                <a:off x="406" y="8"/>
                <a:ext cx="132" cy="46"/>
              </a:xfrm>
              <a:prstGeom prst="roundRect">
                <a:avLst/>
              </a:prstGeom>
              <a:solidFill>
                <a:srgbClr val="CCFFCC"/>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TextBox 47">
                <a:hlinkClick r:id="rId5"/>
              </xdr:cNvPr>
              <xdr:cNvSpPr txBox="1">
                <a:spLocks noChangeArrowheads="1"/>
              </xdr:cNvSpPr>
            </xdr:nvSpPr>
            <xdr:spPr>
              <a:xfrm>
                <a:off x="411" y="12"/>
                <a:ext cx="122" cy="37"/>
              </a:xfrm>
              <a:prstGeom prst="rect">
                <a:avLst/>
              </a:prstGeom>
              <a:solidFill>
                <a:srgbClr val="CCFFCC"/>
              </a:solidFill>
              <a:ln w="9525" cmpd="sng">
                <a:noFill/>
              </a:ln>
            </xdr:spPr>
            <xdr:txBody>
              <a:bodyPr vertOverflow="clip" wrap="square" anchor="ctr"/>
              <a:p>
                <a:pPr algn="ctr">
                  <a:defRPr/>
                </a:pPr>
                <a:r>
                  <a:rPr lang="en-US" cap="none" sz="1200" b="0" i="0" u="none" baseline="0">
                    <a:latin typeface="Arial"/>
                    <a:ea typeface="Arial"/>
                    <a:cs typeface="Arial"/>
                  </a:rPr>
                  <a:t>Routing
Table</a:t>
                </a:r>
              </a:p>
            </xdr:txBody>
          </xdr:sp>
        </xdr:grpSp>
        <xdr:grpSp>
          <xdr:nvGrpSpPr>
            <xdr:cNvPr id="12" name="Group 51"/>
            <xdr:cNvGrpSpPr>
              <a:grpSpLocks/>
            </xdr:cNvGrpSpPr>
          </xdr:nvGrpSpPr>
          <xdr:grpSpPr>
            <a:xfrm>
              <a:off x="124" y="3"/>
              <a:ext cx="113" cy="47"/>
              <a:chOff x="114" y="3"/>
              <a:chExt cx="91" cy="35"/>
            </a:xfrm>
            <a:solidFill>
              <a:srgbClr val="FFFFFF"/>
            </a:solidFill>
          </xdr:grpSpPr>
          <xdr:sp>
            <xdr:nvSpPr>
              <xdr:cNvPr id="13" name="Rectangle 52"/>
              <xdr:cNvSpPr>
                <a:spLocks/>
              </xdr:cNvSpPr>
            </xdr:nvSpPr>
            <xdr:spPr>
              <a:xfrm>
                <a:off x="114" y="3"/>
                <a:ext cx="91" cy="35"/>
              </a:xfrm>
              <a:prstGeom prst="roundRect">
                <a:avLst/>
              </a:prstGeom>
              <a:solidFill>
                <a:srgbClr val="FCF305"/>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TextBox 53">
                <a:hlinkClick r:id="rId6"/>
              </xdr:cNvPr>
              <xdr:cNvSpPr txBox="1">
                <a:spLocks noChangeArrowheads="1"/>
              </xdr:cNvSpPr>
            </xdr:nvSpPr>
            <xdr:spPr>
              <a:xfrm>
                <a:off x="118" y="6"/>
                <a:ext cx="83" cy="28"/>
              </a:xfrm>
              <a:prstGeom prst="rect">
                <a:avLst/>
              </a:prstGeom>
              <a:solidFill>
                <a:srgbClr val="FCF305"/>
              </a:solidFill>
              <a:ln w="9525" cmpd="sng">
                <a:noFill/>
              </a:ln>
            </xdr:spPr>
            <xdr:txBody>
              <a:bodyPr vertOverflow="clip" wrap="square" anchor="ctr"/>
              <a:p>
                <a:pPr algn="ctr">
                  <a:defRPr/>
                </a:pPr>
                <a:r>
                  <a:rPr lang="en-US" cap="none" sz="1200" b="0" i="0" u="none" baseline="0">
                    <a:latin typeface="Arial"/>
                    <a:ea typeface="Arial"/>
                    <a:cs typeface="Arial"/>
                  </a:rPr>
                  <a:t>Main</a:t>
                </a:r>
              </a:p>
            </xdr:txBody>
          </xdr:sp>
        </xdr:grpSp>
        <xdr:grpSp>
          <xdr:nvGrpSpPr>
            <xdr:cNvPr id="15" name="Group 57"/>
            <xdr:cNvGrpSpPr>
              <a:grpSpLocks/>
            </xdr:cNvGrpSpPr>
          </xdr:nvGrpSpPr>
          <xdr:grpSpPr>
            <a:xfrm>
              <a:off x="239" y="3"/>
              <a:ext cx="121" cy="47"/>
              <a:chOff x="283" y="9"/>
              <a:chExt cx="121" cy="46"/>
            </a:xfrm>
            <a:solidFill>
              <a:srgbClr val="FFFFFF"/>
            </a:solidFill>
          </xdr:grpSpPr>
          <xdr:sp>
            <xdr:nvSpPr>
              <xdr:cNvPr id="16" name="Rectangle 55">
                <a:hlinkClick r:id="rId7"/>
              </xdr:cNvPr>
              <xdr:cNvSpPr>
                <a:spLocks/>
              </xdr:cNvSpPr>
            </xdr:nvSpPr>
            <xdr:spPr>
              <a:xfrm>
                <a:off x="283" y="9"/>
                <a:ext cx="121" cy="46"/>
              </a:xfrm>
              <a:prstGeom prst="roundRect">
                <a:avLst/>
              </a:prstGeom>
              <a:solidFill>
                <a:srgbClr val="00ABEA"/>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TextBox 56">
                <a:hlinkClick r:id="rId8"/>
              </xdr:cNvPr>
              <xdr:cNvSpPr txBox="1">
                <a:spLocks noChangeArrowheads="1"/>
              </xdr:cNvSpPr>
            </xdr:nvSpPr>
            <xdr:spPr>
              <a:xfrm>
                <a:off x="294" y="13"/>
                <a:ext cx="99" cy="37"/>
              </a:xfrm>
              <a:prstGeom prst="rect">
                <a:avLst/>
              </a:prstGeom>
              <a:solidFill>
                <a:srgbClr val="00ABEA"/>
              </a:solidFill>
              <a:ln w="9525" cmpd="sng">
                <a:noFill/>
              </a:ln>
            </xdr:spPr>
            <xdr:txBody>
              <a:bodyPr vertOverflow="clip" wrap="square" anchor="ctr"/>
              <a:p>
                <a:pPr algn="ctr">
                  <a:defRPr/>
                </a:pPr>
                <a:r>
                  <a:rPr lang="en-US" cap="none" sz="1200" b="0" i="0" u="none" baseline="0">
                    <a:latin typeface="Arial"/>
                    <a:ea typeface="Arial"/>
                    <a:cs typeface="Arial"/>
                  </a:rPr>
                  <a:t>Model Parameters</a:t>
                </a:r>
              </a:p>
            </xdr:txBody>
          </xdr:sp>
        </xdr:grpSp>
        <xdr:grpSp>
          <xdr:nvGrpSpPr>
            <xdr:cNvPr id="18" name="Group 65"/>
            <xdr:cNvGrpSpPr>
              <a:grpSpLocks/>
            </xdr:cNvGrpSpPr>
          </xdr:nvGrpSpPr>
          <xdr:grpSpPr>
            <a:xfrm>
              <a:off x="475" y="3"/>
              <a:ext cx="135" cy="60"/>
              <a:chOff x="475" y="3"/>
              <a:chExt cx="135" cy="60"/>
            </a:xfrm>
            <a:solidFill>
              <a:srgbClr val="FFFFFF"/>
            </a:solidFill>
          </xdr:grpSpPr>
          <xdr:sp>
            <xdr:nvSpPr>
              <xdr:cNvPr id="19" name="Rectangle 49"/>
              <xdr:cNvSpPr>
                <a:spLocks noChangeAspect="1"/>
              </xdr:cNvSpPr>
            </xdr:nvSpPr>
            <xdr:spPr>
              <a:xfrm>
                <a:off x="475" y="3"/>
                <a:ext cx="135" cy="60"/>
              </a:xfrm>
              <a:prstGeom prst="roundRect">
                <a:avLst/>
              </a:prstGeom>
              <a:solidFill>
                <a:srgbClr val="FF990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TextBox 50">
                <a:hlinkClick r:id="rId9"/>
              </xdr:cNvPr>
              <xdr:cNvSpPr txBox="1">
                <a:spLocks noChangeAspect="1" noChangeArrowheads="1"/>
              </xdr:cNvSpPr>
            </xdr:nvSpPr>
            <xdr:spPr>
              <a:xfrm>
                <a:off x="480" y="8"/>
                <a:ext cx="125" cy="49"/>
              </a:xfrm>
              <a:prstGeom prst="rect">
                <a:avLst/>
              </a:prstGeom>
              <a:solidFill>
                <a:srgbClr val="FF9900"/>
              </a:solidFill>
              <a:ln w="9525" cmpd="sng">
                <a:noFill/>
              </a:ln>
            </xdr:spPr>
            <xdr:txBody>
              <a:bodyPr vertOverflow="clip" wrap="square" anchor="ctr"/>
              <a:p>
                <a:pPr algn="ctr">
                  <a:defRPr/>
                </a:pPr>
                <a:r>
                  <a:rPr lang="en-US" cap="none" sz="1200" b="1" i="0" u="none" baseline="0">
                    <a:latin typeface="Arial"/>
                    <a:ea typeface="Arial"/>
                    <a:cs typeface="Arial"/>
                  </a:rPr>
                  <a:t>Staffing</a:t>
                </a:r>
              </a:p>
            </xdr:txBody>
          </xdr:sp>
        </xdr:grpSp>
      </xdr:grpSp>
      <xdr:sp>
        <xdr:nvSpPr>
          <xdr:cNvPr id="21" name="Rectangle 62"/>
          <xdr:cNvSpPr>
            <a:spLocks/>
          </xdr:cNvSpPr>
        </xdr:nvSpPr>
        <xdr:spPr>
          <a:xfrm>
            <a:off x="470" y="53"/>
            <a:ext cx="147" cy="13"/>
          </a:xfrm>
          <a:prstGeom prst="rect">
            <a:avLst/>
          </a:prstGeom>
          <a:solidFill>
            <a:srgbClr val="FF9900"/>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24</xdr:row>
      <xdr:rowOff>57150</xdr:rowOff>
    </xdr:from>
    <xdr:ext cx="3724275" cy="2705100"/>
    <xdr:graphicFrame>
      <xdr:nvGraphicFramePr>
        <xdr:cNvPr id="1" name="Chart 23"/>
        <xdr:cNvGraphicFramePr/>
      </xdr:nvGraphicFramePr>
      <xdr:xfrm>
        <a:off x="590550" y="5772150"/>
        <a:ext cx="3724275" cy="2705100"/>
      </xdr:xfrm>
      <a:graphic>
        <a:graphicData uri="http://schemas.openxmlformats.org/drawingml/2006/chart">
          <c:chart xmlns:c="http://schemas.openxmlformats.org/drawingml/2006/chart" r:id="rId1"/>
        </a:graphicData>
      </a:graphic>
    </xdr:graphicFrame>
    <xdr:clientData/>
  </xdr:oneCellAnchor>
  <xdr:oneCellAnchor>
    <xdr:from>
      <xdr:col>6</xdr:col>
      <xdr:colOff>514350</xdr:colOff>
      <xdr:row>24</xdr:row>
      <xdr:rowOff>57150</xdr:rowOff>
    </xdr:from>
    <xdr:ext cx="3571875" cy="2705100"/>
    <xdr:graphicFrame>
      <xdr:nvGraphicFramePr>
        <xdr:cNvPr id="2" name="Chart 24"/>
        <xdr:cNvGraphicFramePr/>
      </xdr:nvGraphicFramePr>
      <xdr:xfrm>
        <a:off x="4572000" y="5772150"/>
        <a:ext cx="3571875" cy="2705100"/>
      </xdr:xfrm>
      <a:graphic>
        <a:graphicData uri="http://schemas.openxmlformats.org/drawingml/2006/chart">
          <c:chart xmlns:c="http://schemas.openxmlformats.org/drawingml/2006/chart" r:id="rId2"/>
        </a:graphicData>
      </a:graphic>
    </xdr:graphicFrame>
    <xdr:clientData/>
  </xdr:oneCellAnchor>
  <xdr:twoCellAnchor>
    <xdr:from>
      <xdr:col>0</xdr:col>
      <xdr:colOff>0</xdr:colOff>
      <xdr:row>0</xdr:row>
      <xdr:rowOff>28575</xdr:rowOff>
    </xdr:from>
    <xdr:to>
      <xdr:col>10</xdr:col>
      <xdr:colOff>0</xdr:colOff>
      <xdr:row>1</xdr:row>
      <xdr:rowOff>0</xdr:rowOff>
    </xdr:to>
    <xdr:grpSp>
      <xdr:nvGrpSpPr>
        <xdr:cNvPr id="3" name="Group 70"/>
        <xdr:cNvGrpSpPr>
          <a:grpSpLocks/>
        </xdr:cNvGrpSpPr>
      </xdr:nvGrpSpPr>
      <xdr:grpSpPr>
        <a:xfrm>
          <a:off x="0" y="28575"/>
          <a:ext cx="7753350" cy="581025"/>
          <a:chOff x="0" y="3"/>
          <a:chExt cx="800" cy="61"/>
        </a:xfrm>
        <a:solidFill>
          <a:srgbClr val="FFFFFF"/>
        </a:solidFill>
      </xdr:grpSpPr>
      <xdr:grpSp>
        <xdr:nvGrpSpPr>
          <xdr:cNvPr id="4" name="Group 69"/>
          <xdr:cNvGrpSpPr>
            <a:grpSpLocks/>
          </xdr:cNvGrpSpPr>
        </xdr:nvGrpSpPr>
        <xdr:grpSpPr>
          <a:xfrm>
            <a:off x="16" y="3"/>
            <a:ext cx="657" cy="56"/>
            <a:chOff x="16" y="3"/>
            <a:chExt cx="657" cy="56"/>
          </a:xfrm>
          <a:solidFill>
            <a:srgbClr val="FFFFFF"/>
          </a:solidFill>
        </xdr:grpSpPr>
        <xdr:grpSp>
          <xdr:nvGrpSpPr>
            <xdr:cNvPr id="5" name="Group 50">
              <a:hlinkClick r:id="rId3"/>
            </xdr:cNvPr>
            <xdr:cNvGrpSpPr>
              <a:grpSpLocks/>
            </xdr:cNvGrpSpPr>
          </xdr:nvGrpSpPr>
          <xdr:grpSpPr>
            <a:xfrm>
              <a:off x="16" y="3"/>
              <a:ext cx="102" cy="48"/>
              <a:chOff x="350" y="333"/>
              <a:chExt cx="138" cy="70"/>
            </a:xfrm>
            <a:solidFill>
              <a:srgbClr val="FFFFFF"/>
            </a:solidFill>
          </xdr:grpSpPr>
          <xdr:sp>
            <xdr:nvSpPr>
              <xdr:cNvPr id="6" name="Rectangle 51"/>
              <xdr:cNvSpPr>
                <a:spLocks/>
              </xdr:cNvSpPr>
            </xdr:nvSpPr>
            <xdr:spPr>
              <a:xfrm>
                <a:off x="350" y="333"/>
                <a:ext cx="138" cy="70"/>
              </a:xfrm>
              <a:prstGeom prst="roundRect">
                <a:avLst/>
              </a:prstGeom>
              <a:solidFill>
                <a:srgbClr val="FFFF99"/>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TextBox 52">
                <a:hlinkClick r:id="rId4"/>
              </xdr:cNvPr>
              <xdr:cNvSpPr txBox="1">
                <a:spLocks noChangeArrowheads="1"/>
              </xdr:cNvSpPr>
            </xdr:nvSpPr>
            <xdr:spPr>
              <a:xfrm>
                <a:off x="356" y="339"/>
                <a:ext cx="126" cy="57"/>
              </a:xfrm>
              <a:prstGeom prst="rect">
                <a:avLst/>
              </a:prstGeom>
              <a:solidFill>
                <a:srgbClr val="FFFF99"/>
              </a:solidFill>
              <a:ln w="9525" cmpd="sng">
                <a:noFill/>
              </a:ln>
            </xdr:spPr>
            <xdr:txBody>
              <a:bodyPr vertOverflow="clip" wrap="square" anchor="ctr"/>
              <a:p>
                <a:pPr algn="ctr">
                  <a:defRPr/>
                </a:pPr>
                <a:r>
                  <a:rPr lang="en-US" cap="none" sz="1200" b="0" i="0" u="none" baseline="0">
                    <a:latin typeface="Arial"/>
                    <a:ea typeface="Arial"/>
                    <a:cs typeface="Arial"/>
                  </a:rPr>
                  <a:t>Table of Contents</a:t>
                </a:r>
              </a:p>
            </xdr:txBody>
          </xdr:sp>
        </xdr:grpSp>
        <xdr:grpSp>
          <xdr:nvGrpSpPr>
            <xdr:cNvPr id="8" name="Group 53">
              <a:hlinkClick r:id="rId5"/>
            </xdr:cNvPr>
            <xdr:cNvGrpSpPr>
              <a:grpSpLocks/>
            </xdr:cNvGrpSpPr>
          </xdr:nvGrpSpPr>
          <xdr:grpSpPr>
            <a:xfrm>
              <a:off x="231" y="3"/>
              <a:ext cx="101" cy="48"/>
              <a:chOff x="892" y="6"/>
              <a:chExt cx="102" cy="48"/>
            </a:xfrm>
            <a:solidFill>
              <a:srgbClr val="FFFFFF"/>
            </a:solidFill>
          </xdr:grpSpPr>
          <xdr:sp>
            <xdr:nvSpPr>
              <xdr:cNvPr id="9" name="Rectangle 54">
                <a:hlinkClick r:id="rId6"/>
              </xdr:cNvPr>
              <xdr:cNvSpPr>
                <a:spLocks/>
              </xdr:cNvSpPr>
            </xdr:nvSpPr>
            <xdr:spPr>
              <a:xfrm>
                <a:off x="892" y="6"/>
                <a:ext cx="102" cy="48"/>
              </a:xfrm>
              <a:prstGeom prst="roundRect">
                <a:avLst/>
              </a:prstGeom>
              <a:solidFill>
                <a:srgbClr val="9999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Box 55"/>
              <xdr:cNvSpPr txBox="1">
                <a:spLocks noChangeArrowheads="1"/>
              </xdr:cNvSpPr>
            </xdr:nvSpPr>
            <xdr:spPr>
              <a:xfrm>
                <a:off x="896" y="10"/>
                <a:ext cx="94" cy="39"/>
              </a:xfrm>
              <a:prstGeom prst="rect">
                <a:avLst/>
              </a:prstGeom>
              <a:noFill/>
              <a:ln w="9525" cmpd="sng">
                <a:noFill/>
              </a:ln>
            </xdr:spPr>
            <xdr:txBody>
              <a:bodyPr vertOverflow="clip" wrap="square" anchor="ctr"/>
              <a:p>
                <a:pPr algn="ctr">
                  <a:defRPr/>
                </a:pPr>
                <a:r>
                  <a:rPr lang="en-US" cap="none" sz="1200" b="0" i="0" u="none" baseline="0">
                    <a:latin typeface="Arial"/>
                    <a:ea typeface="Arial"/>
                    <a:cs typeface="Arial"/>
                  </a:rPr>
                  <a:t>Model Parameters</a:t>
                </a:r>
              </a:p>
            </xdr:txBody>
          </xdr:sp>
        </xdr:grpSp>
        <xdr:grpSp>
          <xdr:nvGrpSpPr>
            <xdr:cNvPr id="11" name="Group 56">
              <a:hlinkClick r:id="rId7"/>
            </xdr:cNvPr>
            <xdr:cNvGrpSpPr>
              <a:grpSpLocks/>
            </xdr:cNvGrpSpPr>
          </xdr:nvGrpSpPr>
          <xdr:grpSpPr>
            <a:xfrm>
              <a:off x="333" y="3"/>
              <a:ext cx="100" cy="48"/>
              <a:chOff x="8" y="365"/>
              <a:chExt cx="102" cy="48"/>
            </a:xfrm>
            <a:solidFill>
              <a:srgbClr val="FFFFFF"/>
            </a:solidFill>
          </xdr:grpSpPr>
          <xdr:sp>
            <xdr:nvSpPr>
              <xdr:cNvPr id="12" name="Rectangle 57"/>
              <xdr:cNvSpPr>
                <a:spLocks/>
              </xdr:cNvSpPr>
            </xdr:nvSpPr>
            <xdr:spPr>
              <a:xfrm>
                <a:off x="8" y="365"/>
                <a:ext cx="102" cy="48"/>
              </a:xfrm>
              <a:prstGeom prst="roundRect">
                <a:avLst/>
              </a:prstGeom>
              <a:solidFill>
                <a:srgbClr val="CCFFCC"/>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TextBox 58">
                <a:hlinkClick r:id="rId8"/>
              </xdr:cNvPr>
              <xdr:cNvSpPr txBox="1">
                <a:spLocks noChangeArrowheads="1"/>
              </xdr:cNvSpPr>
            </xdr:nvSpPr>
            <xdr:spPr>
              <a:xfrm>
                <a:off x="12" y="369"/>
                <a:ext cx="94" cy="39"/>
              </a:xfrm>
              <a:prstGeom prst="rect">
                <a:avLst/>
              </a:prstGeom>
              <a:solidFill>
                <a:srgbClr val="CCFFCC"/>
              </a:solidFill>
              <a:ln w="9525" cmpd="sng">
                <a:noFill/>
              </a:ln>
            </xdr:spPr>
            <xdr:txBody>
              <a:bodyPr vertOverflow="clip" wrap="square" anchor="ctr"/>
              <a:p>
                <a:pPr algn="ctr">
                  <a:defRPr/>
                </a:pPr>
                <a:r>
                  <a:rPr lang="en-US" cap="none" sz="1200" b="0" i="0" u="none" baseline="0">
                    <a:latin typeface="Arial"/>
                    <a:ea typeface="Arial"/>
                    <a:cs typeface="Arial"/>
                  </a:rPr>
                  <a:t>Routing Table</a:t>
                </a:r>
              </a:p>
            </xdr:txBody>
          </xdr:sp>
        </xdr:grpSp>
        <xdr:grpSp>
          <xdr:nvGrpSpPr>
            <xdr:cNvPr id="14" name="Group 59">
              <a:hlinkClick r:id="rId9"/>
            </xdr:cNvPr>
            <xdr:cNvGrpSpPr>
              <a:grpSpLocks/>
            </xdr:cNvGrpSpPr>
          </xdr:nvGrpSpPr>
          <xdr:grpSpPr>
            <a:xfrm>
              <a:off x="434" y="3"/>
              <a:ext cx="122" cy="48"/>
              <a:chOff x="8" y="424"/>
              <a:chExt cx="102" cy="48"/>
            </a:xfrm>
            <a:solidFill>
              <a:srgbClr val="FFFFFF"/>
            </a:solidFill>
          </xdr:grpSpPr>
          <xdr:sp>
            <xdr:nvSpPr>
              <xdr:cNvPr id="15" name="Rectangle 60"/>
              <xdr:cNvSpPr>
                <a:spLocks/>
              </xdr:cNvSpPr>
            </xdr:nvSpPr>
            <xdr:spPr>
              <a:xfrm>
                <a:off x="8" y="424"/>
                <a:ext cx="102" cy="48"/>
              </a:xfrm>
              <a:prstGeom prst="roundRect">
                <a:avLst/>
              </a:prstGeom>
              <a:solidFill>
                <a:srgbClr val="FFCC99"/>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TextBox 61">
                <a:hlinkClick r:id="rId10"/>
              </xdr:cNvPr>
              <xdr:cNvSpPr txBox="1">
                <a:spLocks noChangeArrowheads="1"/>
              </xdr:cNvSpPr>
            </xdr:nvSpPr>
            <xdr:spPr>
              <a:xfrm>
                <a:off x="12" y="428"/>
                <a:ext cx="94" cy="39"/>
              </a:xfrm>
              <a:prstGeom prst="rect">
                <a:avLst/>
              </a:prstGeom>
              <a:solidFill>
                <a:srgbClr val="FFCC99"/>
              </a:solidFill>
              <a:ln w="9525" cmpd="sng">
                <a:noFill/>
              </a:ln>
            </xdr:spPr>
            <xdr:txBody>
              <a:bodyPr vertOverflow="clip" wrap="square" anchor="ctr"/>
              <a:p>
                <a:pPr algn="ctr">
                  <a:defRPr/>
                </a:pPr>
                <a:r>
                  <a:rPr lang="en-US" cap="none" sz="1200" b="0" i="0" u="none" baseline="0">
                    <a:latin typeface="Arial"/>
                    <a:ea typeface="Arial"/>
                    <a:cs typeface="Arial"/>
                  </a:rPr>
                  <a:t>Staffing</a:t>
                </a:r>
              </a:p>
            </xdr:txBody>
          </xdr:sp>
        </xdr:grpSp>
        <xdr:grpSp>
          <xdr:nvGrpSpPr>
            <xdr:cNvPr id="17" name="Group 62"/>
            <xdr:cNvGrpSpPr>
              <a:grpSpLocks/>
            </xdr:cNvGrpSpPr>
          </xdr:nvGrpSpPr>
          <xdr:grpSpPr>
            <a:xfrm>
              <a:off x="119" y="3"/>
              <a:ext cx="111" cy="48"/>
              <a:chOff x="113" y="4"/>
              <a:chExt cx="91" cy="35"/>
            </a:xfrm>
            <a:solidFill>
              <a:srgbClr val="FFFFFF"/>
            </a:solidFill>
          </xdr:grpSpPr>
          <xdr:sp>
            <xdr:nvSpPr>
              <xdr:cNvPr id="18" name="Rectangle 63"/>
              <xdr:cNvSpPr>
                <a:spLocks/>
              </xdr:cNvSpPr>
            </xdr:nvSpPr>
            <xdr:spPr>
              <a:xfrm>
                <a:off x="113" y="4"/>
                <a:ext cx="91" cy="35"/>
              </a:xfrm>
              <a:prstGeom prst="roundRect">
                <a:avLst/>
              </a:prstGeom>
              <a:solidFill>
                <a:srgbClr val="FCF305"/>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TextBox 64">
                <a:hlinkClick r:id="rId11"/>
              </xdr:cNvPr>
              <xdr:cNvSpPr txBox="1">
                <a:spLocks noChangeArrowheads="1"/>
              </xdr:cNvSpPr>
            </xdr:nvSpPr>
            <xdr:spPr>
              <a:xfrm>
                <a:off x="117" y="7"/>
                <a:ext cx="83" cy="28"/>
              </a:xfrm>
              <a:prstGeom prst="rect">
                <a:avLst/>
              </a:prstGeom>
              <a:solidFill>
                <a:srgbClr val="FCF305"/>
              </a:solidFill>
              <a:ln w="9525" cmpd="sng">
                <a:noFill/>
              </a:ln>
            </xdr:spPr>
            <xdr:txBody>
              <a:bodyPr vertOverflow="clip" wrap="square" anchor="ctr"/>
              <a:p>
                <a:pPr algn="ctr">
                  <a:defRPr/>
                </a:pPr>
                <a:r>
                  <a:rPr lang="en-US" cap="none" sz="1200" b="0" i="0" u="none" baseline="0">
                    <a:latin typeface="Arial"/>
                    <a:ea typeface="Arial"/>
                    <a:cs typeface="Arial"/>
                  </a:rPr>
                  <a:t>Main</a:t>
                </a:r>
              </a:p>
            </xdr:txBody>
          </xdr:sp>
        </xdr:grpSp>
        <xdr:grpSp>
          <xdr:nvGrpSpPr>
            <xdr:cNvPr id="20" name="Group 65"/>
            <xdr:cNvGrpSpPr>
              <a:grpSpLocks/>
            </xdr:cNvGrpSpPr>
          </xdr:nvGrpSpPr>
          <xdr:grpSpPr>
            <a:xfrm>
              <a:off x="543" y="3"/>
              <a:ext cx="130" cy="56"/>
              <a:chOff x="458" y="3"/>
              <a:chExt cx="105" cy="36"/>
            </a:xfrm>
            <a:solidFill>
              <a:srgbClr val="FFFFFF"/>
            </a:solidFill>
          </xdr:grpSpPr>
          <xdr:sp>
            <xdr:nvSpPr>
              <xdr:cNvPr id="21" name="Rectangle 66"/>
              <xdr:cNvSpPr>
                <a:spLocks/>
              </xdr:cNvSpPr>
            </xdr:nvSpPr>
            <xdr:spPr>
              <a:xfrm>
                <a:off x="458" y="3"/>
                <a:ext cx="105" cy="36"/>
              </a:xfrm>
              <a:prstGeom prst="roundRect">
                <a:avLst/>
              </a:prstGeom>
              <a:solidFill>
                <a:srgbClr val="FF99CC"/>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TextBox 67">
                <a:hlinkClick r:id="rId12"/>
              </xdr:cNvPr>
              <xdr:cNvSpPr txBox="1">
                <a:spLocks noChangeArrowheads="1"/>
              </xdr:cNvSpPr>
            </xdr:nvSpPr>
            <xdr:spPr>
              <a:xfrm>
                <a:off x="462" y="6"/>
                <a:ext cx="97" cy="29"/>
              </a:xfrm>
              <a:prstGeom prst="rect">
                <a:avLst/>
              </a:prstGeom>
              <a:solidFill>
                <a:srgbClr val="FF99CC"/>
              </a:solidFill>
              <a:ln w="19050" cmpd="sng">
                <a:noFill/>
              </a:ln>
            </xdr:spPr>
            <xdr:txBody>
              <a:bodyPr vertOverflow="clip" wrap="square" anchor="ctr"/>
              <a:p>
                <a:pPr algn="ctr">
                  <a:defRPr/>
                </a:pPr>
                <a:r>
                  <a:rPr lang="en-US" cap="none" sz="1200" b="1" i="0" u="none" baseline="0">
                    <a:latin typeface="Arial"/>
                    <a:ea typeface="Arial"/>
                    <a:cs typeface="Arial"/>
                  </a:rPr>
                  <a:t>Report</a:t>
                </a:r>
              </a:p>
            </xdr:txBody>
          </xdr:sp>
        </xdr:grpSp>
      </xdr:grpSp>
      <xdr:sp>
        <xdr:nvSpPr>
          <xdr:cNvPr id="23" name="Rectangle 68"/>
          <xdr:cNvSpPr>
            <a:spLocks/>
          </xdr:cNvSpPr>
        </xdr:nvSpPr>
        <xdr:spPr>
          <a:xfrm>
            <a:off x="0" y="52"/>
            <a:ext cx="800" cy="12"/>
          </a:xfrm>
          <a:prstGeom prst="rect">
            <a:avLst/>
          </a:prstGeom>
          <a:solidFill>
            <a:srgbClr val="FF99CC"/>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41"/>
  </sheetPr>
  <dimension ref="B3:J27"/>
  <sheetViews>
    <sheetView showGridLines="0" showRowColHeaders="0" workbookViewId="0" topLeftCell="A1">
      <selection activeCell="A1" sqref="A1"/>
    </sheetView>
  </sheetViews>
  <sheetFormatPr defaultColWidth="9.140625" defaultRowHeight="12.75"/>
  <cols>
    <col min="1" max="1" width="1.8515625" style="3" customWidth="1"/>
    <col min="2" max="16384" width="9.140625" style="3" customWidth="1"/>
  </cols>
  <sheetData>
    <row r="2" ht="13.5" thickBot="1"/>
    <row r="3" spans="4:10" ht="12.75">
      <c r="D3" s="4"/>
      <c r="E3" s="5"/>
      <c r="F3" s="5"/>
      <c r="G3" s="5"/>
      <c r="H3" s="5"/>
      <c r="I3" s="5"/>
      <c r="J3" s="6"/>
    </row>
    <row r="4" spans="4:10" ht="26.25">
      <c r="D4" s="7"/>
      <c r="E4" s="8"/>
      <c r="F4" s="8"/>
      <c r="G4" s="11" t="s">
        <v>26</v>
      </c>
      <c r="H4" s="8"/>
      <c r="I4" s="8"/>
      <c r="J4" s="10"/>
    </row>
    <row r="5" spans="4:10" ht="26.25" customHeight="1">
      <c r="D5" s="7"/>
      <c r="E5" s="8"/>
      <c r="F5" s="8"/>
      <c r="G5" s="11" t="s">
        <v>67</v>
      </c>
      <c r="H5" s="8"/>
      <c r="I5" s="8"/>
      <c r="J5" s="10"/>
    </row>
    <row r="6" spans="4:10" ht="12.75">
      <c r="D6" s="7"/>
      <c r="E6" s="8"/>
      <c r="F6" s="8"/>
      <c r="G6" s="44"/>
      <c r="H6" s="8"/>
      <c r="I6" s="8"/>
      <c r="J6" s="10"/>
    </row>
    <row r="7" spans="4:10" ht="20.25">
      <c r="D7" s="7"/>
      <c r="E7" s="8"/>
      <c r="F7" s="8"/>
      <c r="G7" s="9" t="s">
        <v>162</v>
      </c>
      <c r="H7" s="8"/>
      <c r="I7" s="8"/>
      <c r="J7" s="10"/>
    </row>
    <row r="8" spans="4:10" ht="12.75" customHeight="1">
      <c r="D8" s="7"/>
      <c r="E8" s="8"/>
      <c r="F8" s="8"/>
      <c r="G8" s="44"/>
      <c r="H8" s="8"/>
      <c r="I8" s="8"/>
      <c r="J8" s="10"/>
    </row>
    <row r="9" spans="4:10" ht="15">
      <c r="D9" s="7"/>
      <c r="E9" s="8"/>
      <c r="F9" s="8"/>
      <c r="G9" s="55"/>
      <c r="H9" s="8"/>
      <c r="I9" s="8"/>
      <c r="J9" s="10"/>
    </row>
    <row r="10" spans="4:10" ht="13.5" thickBot="1">
      <c r="D10" s="12"/>
      <c r="E10" s="13"/>
      <c r="F10" s="13"/>
      <c r="G10" s="13"/>
      <c r="H10" s="13"/>
      <c r="I10" s="13"/>
      <c r="J10" s="14"/>
    </row>
    <row r="13" ht="12.75"/>
    <row r="14" ht="12.75"/>
    <row r="15" ht="12.75"/>
    <row r="16" ht="12.75"/>
    <row r="17" ht="12.75"/>
    <row r="20" spans="2:4" ht="12.75">
      <c r="B20" s="108" t="s">
        <v>23</v>
      </c>
      <c r="D20" s="3" t="str">
        <f>CONCATENATE("Model created by ",B20," with Clinic Planning Model Generator ",B21)</f>
        <v>Model created by Jeffrey W. Herrmann with Clinic Planning Model Generator 2.04</v>
      </c>
    </row>
    <row r="21" spans="2:4" ht="12.75">
      <c r="B21" s="108">
        <v>2.04</v>
      </c>
      <c r="D21" s="220">
        <v>40044.69186342593</v>
      </c>
    </row>
    <row r="22" spans="2:6" ht="12.75">
      <c r="B22" s="219"/>
      <c r="E22" s="106"/>
      <c r="F22" s="106"/>
    </row>
    <row r="25" ht="12.75">
      <c r="D25" s="105" t="s">
        <v>158</v>
      </c>
    </row>
    <row r="27" spans="4:10" ht="76.5" customHeight="1">
      <c r="D27" s="229" t="s">
        <v>21</v>
      </c>
      <c r="E27" s="230"/>
      <c r="F27" s="230"/>
      <c r="G27" s="230"/>
      <c r="H27" s="230"/>
      <c r="I27" s="230"/>
      <c r="J27" s="231"/>
    </row>
  </sheetData>
  <sheetProtection sheet="1" objects="1" scenarios="1" selectLockedCells="1" selectUnlockedCells="1"/>
  <mergeCells count="1">
    <mergeCell ref="D27:J27"/>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7">
    <tabColor indexed="44"/>
  </sheetPr>
  <dimension ref="A2:I11"/>
  <sheetViews>
    <sheetView showGridLines="0" showRowColHeaders="0" workbookViewId="0" topLeftCell="A1">
      <selection activeCell="A1" sqref="A1"/>
    </sheetView>
  </sheetViews>
  <sheetFormatPr defaultColWidth="9.140625" defaultRowHeight="12.75"/>
  <cols>
    <col min="1" max="16384" width="8.8515625" style="0" customWidth="1"/>
  </cols>
  <sheetData>
    <row r="1" ht="48" customHeight="1"/>
    <row r="2" spans="1:9" ht="15.75">
      <c r="A2" s="256" t="s">
        <v>25</v>
      </c>
      <c r="B2" s="256"/>
      <c r="C2" s="256"/>
      <c r="D2" s="256"/>
      <c r="E2" s="256"/>
      <c r="F2" s="256"/>
      <c r="G2" s="256"/>
      <c r="H2" s="256"/>
      <c r="I2" s="43"/>
    </row>
    <row r="4" spans="1:9" ht="12.75">
      <c r="A4" s="255" t="s">
        <v>22</v>
      </c>
      <c r="B4" s="255"/>
      <c r="C4" s="255"/>
      <c r="D4" s="255"/>
      <c r="E4" s="255"/>
      <c r="F4" s="255"/>
      <c r="G4" s="255"/>
      <c r="H4" s="255"/>
      <c r="I4" s="33"/>
    </row>
    <row r="5" spans="1:8" ht="12.75">
      <c r="A5" s="255" t="s">
        <v>66</v>
      </c>
      <c r="B5" s="255"/>
      <c r="C5" s="255"/>
      <c r="D5" s="255"/>
      <c r="E5" s="255"/>
      <c r="F5" s="255"/>
      <c r="G5" s="255"/>
      <c r="H5" s="255"/>
    </row>
    <row r="7" spans="1:8" ht="12.75">
      <c r="A7" s="253" t="s">
        <v>23</v>
      </c>
      <c r="B7" s="253"/>
      <c r="C7" s="253"/>
      <c r="D7" s="253"/>
      <c r="E7" s="253"/>
      <c r="F7" s="253"/>
      <c r="G7" s="253"/>
      <c r="H7" s="253"/>
    </row>
    <row r="8" spans="1:8" ht="12.75">
      <c r="A8" s="253" t="s">
        <v>24</v>
      </c>
      <c r="B8" s="253"/>
      <c r="C8" s="253"/>
      <c r="D8" s="253"/>
      <c r="E8" s="253"/>
      <c r="F8" s="253"/>
      <c r="G8" s="253"/>
      <c r="H8" s="253"/>
    </row>
    <row r="9" spans="1:8" ht="12.75">
      <c r="A9" s="254" t="s">
        <v>78</v>
      </c>
      <c r="B9" s="254"/>
      <c r="C9" s="254"/>
      <c r="D9" s="254"/>
      <c r="E9" s="254"/>
      <c r="F9" s="254"/>
      <c r="G9" s="254"/>
      <c r="H9" s="254"/>
    </row>
    <row r="10" spans="1:8" ht="12.75">
      <c r="A10" s="253" t="s">
        <v>113</v>
      </c>
      <c r="B10" s="253"/>
      <c r="C10" s="253"/>
      <c r="D10" s="253"/>
      <c r="E10" s="253"/>
      <c r="F10" s="253"/>
      <c r="G10" s="253"/>
      <c r="H10" s="253"/>
    </row>
    <row r="11" spans="1:8" ht="12.75">
      <c r="A11" s="253" t="s">
        <v>114</v>
      </c>
      <c r="B11" s="253"/>
      <c r="C11" s="253"/>
      <c r="D11" s="253"/>
      <c r="E11" s="253"/>
      <c r="F11" s="253"/>
      <c r="G11" s="253"/>
      <c r="H11" s="253"/>
    </row>
  </sheetData>
  <sheetProtection sheet="1" objects="1" scenarios="1"/>
  <mergeCells count="8">
    <mergeCell ref="A2:H2"/>
    <mergeCell ref="A8:H8"/>
    <mergeCell ref="A7:H7"/>
    <mergeCell ref="A5:H5"/>
    <mergeCell ref="A10:H10"/>
    <mergeCell ref="A11:H11"/>
    <mergeCell ref="A9:H9"/>
    <mergeCell ref="A4:H4"/>
  </mergeCell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2">
    <tabColor indexed="43"/>
  </sheetPr>
  <dimension ref="B1:J43"/>
  <sheetViews>
    <sheetView showGridLines="0" showRowColHeaders="0" tabSelected="1" workbookViewId="0" topLeftCell="A1">
      <selection activeCell="L15" sqref="L15"/>
    </sheetView>
  </sheetViews>
  <sheetFormatPr defaultColWidth="9.140625" defaultRowHeight="12.75"/>
  <cols>
    <col min="1" max="1" width="4.7109375" style="0" customWidth="1"/>
    <col min="2" max="16384" width="8.8515625" style="0" customWidth="1"/>
  </cols>
  <sheetData>
    <row r="1" ht="13.5" thickBot="1">
      <c r="G1" s="15"/>
    </row>
    <row r="2" spans="2:10" ht="12.75">
      <c r="B2" s="16"/>
      <c r="C2" s="17"/>
      <c r="D2" s="17"/>
      <c r="E2" s="17"/>
      <c r="F2" s="17"/>
      <c r="G2" s="18"/>
      <c r="H2" s="17"/>
      <c r="I2" s="17"/>
      <c r="J2" s="19"/>
    </row>
    <row r="3" spans="2:10" ht="18" customHeight="1" hidden="1">
      <c r="B3" s="20"/>
      <c r="C3" s="21"/>
      <c r="D3" s="21"/>
      <c r="E3" s="21"/>
      <c r="F3" s="24"/>
      <c r="G3" s="21"/>
      <c r="H3" s="21"/>
      <c r="I3" s="21"/>
      <c r="J3" s="23"/>
    </row>
    <row r="4" spans="2:10" ht="18">
      <c r="B4" s="20"/>
      <c r="C4" s="21"/>
      <c r="D4" s="21"/>
      <c r="E4" s="21"/>
      <c r="F4" s="24" t="s">
        <v>65</v>
      </c>
      <c r="G4" s="21"/>
      <c r="H4" s="21"/>
      <c r="I4" s="21"/>
      <c r="J4" s="23"/>
    </row>
    <row r="5" spans="2:10" ht="12.75">
      <c r="B5" s="20"/>
      <c r="C5" s="21"/>
      <c r="D5" s="21"/>
      <c r="E5" s="21"/>
      <c r="F5" s="21"/>
      <c r="G5" s="21"/>
      <c r="H5" s="21"/>
      <c r="I5" s="21"/>
      <c r="J5" s="23"/>
    </row>
    <row r="6" spans="2:10" ht="15">
      <c r="B6" s="20"/>
      <c r="C6" s="21"/>
      <c r="D6" s="21"/>
      <c r="E6" s="21"/>
      <c r="F6" s="22" t="s">
        <v>162</v>
      </c>
      <c r="G6" s="21"/>
      <c r="H6" s="21"/>
      <c r="I6" s="21"/>
      <c r="J6" s="23"/>
    </row>
    <row r="7" spans="2:10" ht="12.75">
      <c r="B7" s="20"/>
      <c r="C7" s="21"/>
      <c r="D7" s="21"/>
      <c r="E7" s="21"/>
      <c r="F7" s="21"/>
      <c r="G7" s="21"/>
      <c r="H7" s="21"/>
      <c r="I7" s="21"/>
      <c r="J7" s="23"/>
    </row>
    <row r="8" spans="2:10" ht="12.75">
      <c r="B8" s="20"/>
      <c r="C8" s="21"/>
      <c r="D8" s="21"/>
      <c r="E8" s="21"/>
      <c r="F8" s="25" t="s">
        <v>68</v>
      </c>
      <c r="G8" s="21"/>
      <c r="H8" s="21"/>
      <c r="I8" s="21"/>
      <c r="J8" s="23"/>
    </row>
    <row r="9" spans="2:10" ht="12.75">
      <c r="B9" s="20"/>
      <c r="C9" s="21"/>
      <c r="D9" s="21"/>
      <c r="E9" s="21"/>
      <c r="F9" s="26"/>
      <c r="G9" s="21"/>
      <c r="H9" s="21"/>
      <c r="I9" s="21"/>
      <c r="J9" s="23"/>
    </row>
    <row r="10" spans="2:10" ht="12.75">
      <c r="B10" s="20"/>
      <c r="C10" s="21"/>
      <c r="D10" s="21"/>
      <c r="E10" s="21"/>
      <c r="F10" s="26" t="s">
        <v>60</v>
      </c>
      <c r="G10" s="21"/>
      <c r="H10" s="21"/>
      <c r="I10" s="21"/>
      <c r="J10" s="23"/>
    </row>
    <row r="11" spans="2:10" ht="12.75">
      <c r="B11" s="20"/>
      <c r="C11" s="21"/>
      <c r="D11" s="21"/>
      <c r="E11" s="21"/>
      <c r="F11" s="26" t="s">
        <v>61</v>
      </c>
      <c r="G11" s="21"/>
      <c r="H11" s="21"/>
      <c r="I11" s="21"/>
      <c r="J11" s="23"/>
    </row>
    <row r="12" spans="2:10" ht="12.75">
      <c r="B12" s="20"/>
      <c r="C12" s="21"/>
      <c r="D12" s="21"/>
      <c r="E12" s="21"/>
      <c r="F12" s="26" t="s">
        <v>62</v>
      </c>
      <c r="G12" s="21"/>
      <c r="H12" s="21"/>
      <c r="I12" s="21"/>
      <c r="J12" s="23"/>
    </row>
    <row r="13" spans="2:10" ht="12.75">
      <c r="B13" s="20"/>
      <c r="C13" s="21"/>
      <c r="D13" s="21"/>
      <c r="E13" s="21"/>
      <c r="F13" s="26" t="s">
        <v>63</v>
      </c>
      <c r="G13" s="21"/>
      <c r="H13" s="21"/>
      <c r="I13" s="21"/>
      <c r="J13" s="23"/>
    </row>
    <row r="14" spans="2:10" ht="12.75">
      <c r="B14" s="20"/>
      <c r="C14" s="21"/>
      <c r="D14" s="21"/>
      <c r="E14" s="21"/>
      <c r="F14" s="21"/>
      <c r="G14" s="26"/>
      <c r="H14" s="21"/>
      <c r="I14" s="21"/>
      <c r="J14" s="23"/>
    </row>
    <row r="15" spans="2:10" ht="12.75">
      <c r="B15" s="20"/>
      <c r="C15" s="21"/>
      <c r="D15" s="21"/>
      <c r="E15" s="21"/>
      <c r="F15" s="21"/>
      <c r="G15" s="21"/>
      <c r="H15" s="21"/>
      <c r="I15" s="21"/>
      <c r="J15" s="23"/>
    </row>
    <row r="16" spans="2:10" ht="16.5" customHeight="1">
      <c r="B16" s="20"/>
      <c r="C16" s="21"/>
      <c r="D16" s="21"/>
      <c r="E16" s="232" t="s">
        <v>0</v>
      </c>
      <c r="F16" s="232"/>
      <c r="G16" s="232"/>
      <c r="H16" s="232"/>
      <c r="I16" s="232"/>
      <c r="J16" s="23"/>
    </row>
    <row r="17" spans="2:10" ht="16.5" customHeight="1">
      <c r="B17" s="20"/>
      <c r="C17" s="21"/>
      <c r="D17" s="21"/>
      <c r="E17" s="232"/>
      <c r="F17" s="232"/>
      <c r="G17" s="232"/>
      <c r="H17" s="232"/>
      <c r="I17" s="232"/>
      <c r="J17" s="23"/>
    </row>
    <row r="18" spans="2:10" ht="16.5" customHeight="1">
      <c r="B18" s="20"/>
      <c r="C18" s="21"/>
      <c r="D18" s="21"/>
      <c r="E18" s="232"/>
      <c r="F18" s="232"/>
      <c r="G18" s="232"/>
      <c r="H18" s="232"/>
      <c r="I18" s="232"/>
      <c r="J18" s="23"/>
    </row>
    <row r="19" spans="2:10" ht="12.75">
      <c r="B19" s="20"/>
      <c r="C19" s="21"/>
      <c r="D19" s="21"/>
      <c r="E19" s="21"/>
      <c r="F19" s="21"/>
      <c r="G19" s="21"/>
      <c r="H19" s="21"/>
      <c r="I19" s="21"/>
      <c r="J19" s="23"/>
    </row>
    <row r="20" spans="2:10" ht="204">
      <c r="B20" s="20"/>
      <c r="C20" s="21"/>
      <c r="D20" s="21"/>
      <c r="E20" s="232" t="s">
        <v>1</v>
      </c>
      <c r="F20" s="232"/>
      <c r="G20" s="232"/>
      <c r="H20" s="232"/>
      <c r="I20" s="232"/>
      <c r="J20" s="23"/>
    </row>
    <row r="21" spans="2:10" ht="12.75">
      <c r="B21" s="20"/>
      <c r="C21" s="21"/>
      <c r="D21" s="21"/>
      <c r="E21" s="232"/>
      <c r="F21" s="232"/>
      <c r="G21" s="232"/>
      <c r="H21" s="232"/>
      <c r="I21" s="232"/>
      <c r="J21" s="23"/>
    </row>
    <row r="22" spans="2:10" ht="12.75">
      <c r="B22" s="20"/>
      <c r="C22" s="21"/>
      <c r="D22" s="21"/>
      <c r="E22" s="232"/>
      <c r="F22" s="232"/>
      <c r="G22" s="232"/>
      <c r="H22" s="232"/>
      <c r="I22" s="232"/>
      <c r="J22" s="23"/>
    </row>
    <row r="23" spans="2:10" ht="12.75">
      <c r="B23" s="20"/>
      <c r="C23" s="21"/>
      <c r="D23" s="21"/>
      <c r="E23" s="54"/>
      <c r="F23" s="54"/>
      <c r="G23" s="54"/>
      <c r="H23" s="54"/>
      <c r="I23" s="54"/>
      <c r="J23" s="23"/>
    </row>
    <row r="24" spans="2:10" ht="178.5">
      <c r="B24" s="20"/>
      <c r="C24" s="21"/>
      <c r="D24" s="21"/>
      <c r="E24" s="232" t="s">
        <v>44</v>
      </c>
      <c r="F24" s="232"/>
      <c r="G24" s="232"/>
      <c r="H24" s="232"/>
      <c r="I24" s="232"/>
      <c r="J24" s="23"/>
    </row>
    <row r="25" spans="2:10" ht="12.75">
      <c r="B25" s="20"/>
      <c r="C25" s="21"/>
      <c r="D25" s="21"/>
      <c r="E25" s="232"/>
      <c r="F25" s="232"/>
      <c r="G25" s="232"/>
      <c r="H25" s="232"/>
      <c r="I25" s="232"/>
      <c r="J25" s="23"/>
    </row>
    <row r="26" spans="2:10" ht="12.75">
      <c r="B26" s="20"/>
      <c r="C26" s="21"/>
      <c r="D26" s="21"/>
      <c r="E26" s="232"/>
      <c r="F26" s="232"/>
      <c r="G26" s="232"/>
      <c r="H26" s="232"/>
      <c r="I26" s="232"/>
      <c r="J26" s="23"/>
    </row>
    <row r="27" spans="2:10" ht="12.75">
      <c r="B27" s="20"/>
      <c r="C27" s="21"/>
      <c r="D27" s="21"/>
      <c r="E27" s="21"/>
      <c r="F27" s="21"/>
      <c r="G27" s="21"/>
      <c r="H27" s="21"/>
      <c r="I27" s="21"/>
      <c r="J27" s="23"/>
    </row>
    <row r="28" spans="2:10" ht="178.5">
      <c r="B28" s="20"/>
      <c r="C28" s="21"/>
      <c r="D28" s="21"/>
      <c r="E28" s="232" t="s">
        <v>55</v>
      </c>
      <c r="F28" s="232"/>
      <c r="G28" s="232"/>
      <c r="H28" s="232"/>
      <c r="I28" s="232"/>
      <c r="J28" s="23"/>
    </row>
    <row r="29" spans="2:10" ht="12.75">
      <c r="B29" s="20"/>
      <c r="C29" s="21"/>
      <c r="D29" s="21"/>
      <c r="E29" s="232"/>
      <c r="F29" s="232"/>
      <c r="G29" s="232"/>
      <c r="H29" s="232"/>
      <c r="I29" s="232"/>
      <c r="J29" s="23"/>
    </row>
    <row r="30" spans="2:10" ht="12.75">
      <c r="B30" s="20"/>
      <c r="C30" s="21"/>
      <c r="D30" s="21"/>
      <c r="E30" s="232"/>
      <c r="F30" s="232"/>
      <c r="G30" s="232"/>
      <c r="H30" s="232"/>
      <c r="I30" s="232"/>
      <c r="J30" s="23"/>
    </row>
    <row r="31" spans="2:10" ht="12.75">
      <c r="B31" s="20"/>
      <c r="C31" s="21"/>
      <c r="D31" s="21"/>
      <c r="E31" s="21"/>
      <c r="F31" s="21"/>
      <c r="G31" s="21"/>
      <c r="H31" s="21"/>
      <c r="I31" s="21"/>
      <c r="J31" s="23"/>
    </row>
    <row r="32" spans="2:10" ht="242.25">
      <c r="B32" s="20"/>
      <c r="C32" s="21"/>
      <c r="D32" s="21"/>
      <c r="E32" s="232" t="s">
        <v>2</v>
      </c>
      <c r="F32" s="232"/>
      <c r="G32" s="232"/>
      <c r="H32" s="232"/>
      <c r="I32" s="232"/>
      <c r="J32" s="23"/>
    </row>
    <row r="33" spans="2:10" ht="12.75">
      <c r="B33" s="20"/>
      <c r="C33" s="21"/>
      <c r="D33" s="21"/>
      <c r="E33" s="232"/>
      <c r="F33" s="232"/>
      <c r="G33" s="232"/>
      <c r="H33" s="232"/>
      <c r="I33" s="232"/>
      <c r="J33" s="23"/>
    </row>
    <row r="34" spans="2:10" ht="12.75">
      <c r="B34" s="20"/>
      <c r="C34" s="21"/>
      <c r="D34" s="21"/>
      <c r="E34" s="232"/>
      <c r="F34" s="232"/>
      <c r="G34" s="232"/>
      <c r="H34" s="232"/>
      <c r="I34" s="232"/>
      <c r="J34" s="23"/>
    </row>
    <row r="35" spans="2:10" ht="12.75">
      <c r="B35" s="20"/>
      <c r="C35" s="21"/>
      <c r="D35" s="21"/>
      <c r="E35" s="21"/>
      <c r="F35" s="21"/>
      <c r="G35" s="21"/>
      <c r="H35" s="21"/>
      <c r="I35" s="21"/>
      <c r="J35" s="23"/>
    </row>
    <row r="36" spans="2:10" ht="12.75">
      <c r="B36" s="20"/>
      <c r="C36" s="21"/>
      <c r="D36" s="21"/>
      <c r="E36" s="21"/>
      <c r="F36" s="21"/>
      <c r="G36" s="21"/>
      <c r="H36" s="21"/>
      <c r="I36" s="21"/>
      <c r="J36" s="23"/>
    </row>
    <row r="37" spans="2:10" ht="12.75">
      <c r="B37" s="20"/>
      <c r="C37" s="21"/>
      <c r="D37" s="21"/>
      <c r="E37" s="21"/>
      <c r="F37" s="21"/>
      <c r="G37" s="21"/>
      <c r="H37" s="21"/>
      <c r="I37" s="21"/>
      <c r="J37" s="23"/>
    </row>
    <row r="38" spans="2:10" ht="12.75">
      <c r="B38" s="20"/>
      <c r="C38" s="21"/>
      <c r="D38" s="21"/>
      <c r="E38" s="21"/>
      <c r="F38" s="21"/>
      <c r="G38" s="21"/>
      <c r="H38" s="21"/>
      <c r="I38" s="21"/>
      <c r="J38" s="23"/>
    </row>
    <row r="39" spans="2:10" ht="12.75">
      <c r="B39" s="20"/>
      <c r="C39" s="21"/>
      <c r="D39" s="21"/>
      <c r="E39" s="21"/>
      <c r="F39" s="21"/>
      <c r="G39" s="21"/>
      <c r="H39" s="21"/>
      <c r="I39" s="21"/>
      <c r="J39" s="23"/>
    </row>
    <row r="40" spans="2:10" ht="12.75">
      <c r="B40" s="20"/>
      <c r="C40" s="21"/>
      <c r="D40" s="21"/>
      <c r="E40" s="21"/>
      <c r="F40" s="21"/>
      <c r="G40" s="21"/>
      <c r="H40" s="21"/>
      <c r="I40" s="21"/>
      <c r="J40" s="23"/>
    </row>
    <row r="41" spans="2:10" ht="12.75">
      <c r="B41" s="20"/>
      <c r="C41" s="21"/>
      <c r="D41" s="21"/>
      <c r="E41" s="21"/>
      <c r="F41" s="21"/>
      <c r="G41" s="21"/>
      <c r="H41" s="21"/>
      <c r="I41" s="21"/>
      <c r="J41" s="23"/>
    </row>
    <row r="42" spans="2:10" ht="12.75">
      <c r="B42" s="20"/>
      <c r="C42" s="21"/>
      <c r="D42" s="21"/>
      <c r="E42" s="21"/>
      <c r="F42" s="21"/>
      <c r="G42" s="21"/>
      <c r="H42" s="21"/>
      <c r="I42" s="21"/>
      <c r="J42" s="23"/>
    </row>
    <row r="43" spans="2:10" ht="13.5" thickBot="1">
      <c r="B43" s="27"/>
      <c r="C43" s="28"/>
      <c r="D43" s="28"/>
      <c r="E43" s="28"/>
      <c r="F43" s="28"/>
      <c r="G43" s="28"/>
      <c r="H43" s="28"/>
      <c r="I43" s="28"/>
      <c r="J43" s="29"/>
    </row>
  </sheetData>
  <sheetProtection sheet="1" objects="1" scenarios="1"/>
  <mergeCells count="5">
    <mergeCell ref="E16:I18"/>
    <mergeCell ref="E20:I22"/>
    <mergeCell ref="E32:I34"/>
    <mergeCell ref="E24:I26"/>
    <mergeCell ref="E28:I30"/>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tabColor indexed="9"/>
  </sheetPr>
  <dimension ref="B1:Z37"/>
  <sheetViews>
    <sheetView showGridLines="0" showRowColHeaders="0" workbookViewId="0" topLeftCell="A1">
      <selection activeCell="A1" sqref="A1"/>
    </sheetView>
  </sheetViews>
  <sheetFormatPr defaultColWidth="9.140625" defaultRowHeight="12.75"/>
  <cols>
    <col min="1" max="3" width="2.7109375" style="0" customWidth="1"/>
    <col min="4" max="4" width="21.140625" style="0" bestFit="1" customWidth="1"/>
    <col min="5" max="5" width="2.7109375" style="0" customWidth="1"/>
    <col min="6" max="6" width="8.8515625" style="0" customWidth="1"/>
    <col min="7" max="7" width="2.7109375" style="0" customWidth="1"/>
    <col min="8" max="8" width="12.28125" style="0" customWidth="1"/>
    <col min="9" max="11" width="2.7109375" style="0" customWidth="1"/>
    <col min="12" max="12" width="12.7109375" style="0" bestFit="1" customWidth="1"/>
    <col min="13" max="13" width="2.7109375" style="0" customWidth="1"/>
    <col min="14" max="14" width="8.8515625" style="0" customWidth="1"/>
    <col min="15" max="15" width="2.7109375" style="0" customWidth="1"/>
    <col min="16" max="16" width="9.28125" style="0" bestFit="1" customWidth="1"/>
    <col min="17" max="17" width="2.7109375" style="0" customWidth="1"/>
    <col min="18" max="18" width="8.8515625" style="0" customWidth="1"/>
    <col min="19" max="20" width="2.7109375" style="0" customWidth="1"/>
    <col min="21" max="16384" width="8.8515625" style="0" customWidth="1"/>
  </cols>
  <sheetData>
    <row r="1" ht="39.75" customHeight="1" thickBot="1">
      <c r="R1" s="110"/>
    </row>
    <row r="2" spans="2:20" ht="9.75" customHeight="1" thickBot="1">
      <c r="B2" s="137"/>
      <c r="C2" s="138"/>
      <c r="D2" s="138"/>
      <c r="E2" s="138"/>
      <c r="F2" s="138"/>
      <c r="G2" s="138"/>
      <c r="H2" s="138"/>
      <c r="I2" s="138"/>
      <c r="J2" s="138"/>
      <c r="K2" s="138"/>
      <c r="L2" s="138"/>
      <c r="M2" s="138"/>
      <c r="N2" s="138"/>
      <c r="O2" s="138"/>
      <c r="P2" s="138"/>
      <c r="Q2" s="138"/>
      <c r="R2" s="138"/>
      <c r="S2" s="138"/>
      <c r="T2" s="143"/>
    </row>
    <row r="3" spans="2:20" ht="19.5" customHeight="1" thickBot="1">
      <c r="B3" s="144"/>
      <c r="C3" s="233" t="s">
        <v>75</v>
      </c>
      <c r="D3" s="234"/>
      <c r="E3" s="234"/>
      <c r="F3" s="234"/>
      <c r="G3" s="234"/>
      <c r="H3" s="234"/>
      <c r="I3" s="235"/>
      <c r="J3" s="145"/>
      <c r="K3" s="240" t="s">
        <v>16</v>
      </c>
      <c r="L3" s="241"/>
      <c r="M3" s="241"/>
      <c r="N3" s="241"/>
      <c r="O3" s="241"/>
      <c r="P3" s="241"/>
      <c r="Q3" s="241"/>
      <c r="R3" s="241"/>
      <c r="S3" s="242"/>
      <c r="T3" s="146"/>
    </row>
    <row r="4" spans="2:20" ht="13.5" thickBot="1">
      <c r="B4" s="144"/>
      <c r="C4" s="109"/>
      <c r="D4" s="109"/>
      <c r="E4" s="109"/>
      <c r="F4" s="109"/>
      <c r="G4" s="109"/>
      <c r="H4" s="109"/>
      <c r="I4" s="109"/>
      <c r="J4" s="109"/>
      <c r="K4" s="109"/>
      <c r="L4" s="109"/>
      <c r="M4" s="109"/>
      <c r="N4" s="109"/>
      <c r="O4" s="109"/>
      <c r="P4" s="109"/>
      <c r="Q4" s="109"/>
      <c r="R4" s="109"/>
      <c r="S4" s="109"/>
      <c r="T4" s="146"/>
    </row>
    <row r="5" spans="2:20" ht="18" customHeight="1" thickBot="1">
      <c r="B5" s="144"/>
      <c r="C5" s="236" t="s">
        <v>69</v>
      </c>
      <c r="D5" s="237"/>
      <c r="E5" s="237"/>
      <c r="F5" s="237"/>
      <c r="G5" s="237"/>
      <c r="H5" s="237"/>
      <c r="I5" s="238"/>
      <c r="J5" s="109"/>
      <c r="K5" s="245" t="s">
        <v>73</v>
      </c>
      <c r="L5" s="246"/>
      <c r="M5" s="246"/>
      <c r="N5" s="246"/>
      <c r="O5" s="246"/>
      <c r="P5" s="246"/>
      <c r="Q5" s="246"/>
      <c r="R5" s="246"/>
      <c r="S5" s="247"/>
      <c r="T5" s="146"/>
    </row>
    <row r="6" spans="2:20" ht="13.5" thickBot="1">
      <c r="B6" s="144"/>
      <c r="C6" s="20"/>
      <c r="D6" s="21"/>
      <c r="E6" s="21"/>
      <c r="F6" s="21"/>
      <c r="G6" s="21"/>
      <c r="H6" s="21"/>
      <c r="I6" s="23"/>
      <c r="J6" s="109"/>
      <c r="K6" s="20"/>
      <c r="L6" s="21"/>
      <c r="M6" s="21"/>
      <c r="N6" s="21"/>
      <c r="O6" s="21"/>
      <c r="P6" s="21"/>
      <c r="Q6" s="21"/>
      <c r="R6" s="21"/>
      <c r="S6" s="23"/>
      <c r="T6" s="146"/>
    </row>
    <row r="7" spans="2:20" ht="25.5" customHeight="1" thickBot="1">
      <c r="B7" s="144"/>
      <c r="C7" s="20"/>
      <c r="D7" s="116" t="s">
        <v>14</v>
      </c>
      <c r="E7" s="21"/>
      <c r="F7" s="41">
        <v>360</v>
      </c>
      <c r="G7" s="21"/>
      <c r="H7" s="147"/>
      <c r="I7" s="23"/>
      <c r="J7" s="109"/>
      <c r="K7" s="20"/>
      <c r="L7" s="239" t="s">
        <v>10</v>
      </c>
      <c r="M7" s="239"/>
      <c r="N7" s="239"/>
      <c r="O7" s="21"/>
      <c r="P7" s="114">
        <f>SUMPRODUCT(Calculations!B2:B3,Calculations!AA2:AA3)/Calculations!B2</f>
        <v>5.179123259573548</v>
      </c>
      <c r="Q7" s="21"/>
      <c r="R7" s="21"/>
      <c r="S7" s="23"/>
      <c r="T7" s="146"/>
    </row>
    <row r="8" spans="2:20" ht="6" customHeight="1" thickBot="1">
      <c r="B8" s="144"/>
      <c r="C8" s="20"/>
      <c r="D8" s="117" t="s">
        <v>15</v>
      </c>
      <c r="E8" s="21"/>
      <c r="F8" s="21"/>
      <c r="G8" s="21"/>
      <c r="H8" s="21"/>
      <c r="I8" s="23"/>
      <c r="J8" s="109"/>
      <c r="K8" s="20"/>
      <c r="L8" s="130"/>
      <c r="M8" s="128"/>
      <c r="N8" s="128"/>
      <c r="O8" s="21"/>
      <c r="P8" s="127"/>
      <c r="Q8" s="21"/>
      <c r="R8" s="21"/>
      <c r="S8" s="23"/>
      <c r="T8" s="146"/>
    </row>
    <row r="9" spans="2:20" ht="25.5" customHeight="1" thickBot="1">
      <c r="B9" s="144"/>
      <c r="C9" s="20"/>
      <c r="D9" s="116" t="s">
        <v>70</v>
      </c>
      <c r="E9" s="21"/>
      <c r="F9" s="41">
        <v>1</v>
      </c>
      <c r="G9" s="21"/>
      <c r="H9" s="21"/>
      <c r="I9" s="23"/>
      <c r="J9" s="109"/>
      <c r="K9" s="20"/>
      <c r="L9" s="239" t="s">
        <v>8</v>
      </c>
      <c r="M9" s="239"/>
      <c r="N9" s="239"/>
      <c r="O9" s="21"/>
      <c r="P9" s="113">
        <f>P7*Calculations!B2</f>
        <v>15.537369778720645</v>
      </c>
      <c r="Q9" s="21"/>
      <c r="R9" s="21"/>
      <c r="S9" s="23"/>
      <c r="T9" s="146"/>
    </row>
    <row r="10" spans="2:20" ht="6" customHeight="1" thickBot="1">
      <c r="B10" s="144"/>
      <c r="C10" s="20"/>
      <c r="D10" s="118"/>
      <c r="E10" s="21"/>
      <c r="F10" s="119"/>
      <c r="G10" s="21"/>
      <c r="H10" s="21"/>
      <c r="I10" s="23"/>
      <c r="J10" s="109"/>
      <c r="K10" s="20"/>
      <c r="L10" s="239"/>
      <c r="M10" s="239"/>
      <c r="N10" s="239"/>
      <c r="O10" s="21"/>
      <c r="P10" s="129"/>
      <c r="Q10" s="21"/>
      <c r="R10" s="21"/>
      <c r="S10" s="23"/>
      <c r="T10" s="146"/>
    </row>
    <row r="11" spans="2:26" ht="25.5" customHeight="1" thickBot="1">
      <c r="B11" s="144"/>
      <c r="C11" s="20"/>
      <c r="D11" s="116" t="s">
        <v>7</v>
      </c>
      <c r="E11" s="21"/>
      <c r="F11" s="41">
        <v>2</v>
      </c>
      <c r="G11" s="21"/>
      <c r="H11" s="21"/>
      <c r="I11" s="23"/>
      <c r="J11" s="109"/>
      <c r="K11" s="20"/>
      <c r="L11" s="239" t="s">
        <v>115</v>
      </c>
      <c r="M11" s="239"/>
      <c r="N11" s="239"/>
      <c r="O11" s="21"/>
      <c r="P11" s="114">
        <f>Parameters!E6*60/F15</f>
        <v>5</v>
      </c>
      <c r="Q11" s="21"/>
      <c r="R11" s="124">
        <f>Parameters!E6</f>
        <v>15</v>
      </c>
      <c r="S11" s="23"/>
      <c r="T11" s="146"/>
      <c r="Z11" s="110"/>
    </row>
    <row r="12" spans="2:20" ht="6" customHeight="1" thickBot="1">
      <c r="B12" s="144"/>
      <c r="C12" s="20"/>
      <c r="D12" s="117"/>
      <c r="E12" s="21"/>
      <c r="F12" s="119"/>
      <c r="G12" s="21"/>
      <c r="H12" s="21"/>
      <c r="I12" s="23"/>
      <c r="J12" s="109"/>
      <c r="K12" s="20"/>
      <c r="L12" s="128"/>
      <c r="M12" s="128"/>
      <c r="N12" s="128"/>
      <c r="O12" s="21"/>
      <c r="P12" s="125"/>
      <c r="Q12" s="21"/>
      <c r="R12" s="21"/>
      <c r="S12" s="23"/>
      <c r="T12" s="146"/>
    </row>
    <row r="13" spans="2:20" ht="25.5" customHeight="1" thickBot="1">
      <c r="B13" s="144"/>
      <c r="C13" s="20"/>
      <c r="D13" s="116" t="s">
        <v>17</v>
      </c>
      <c r="E13" s="21"/>
      <c r="F13" s="41">
        <v>1</v>
      </c>
      <c r="G13" s="21"/>
      <c r="H13" s="21"/>
      <c r="I13" s="23"/>
      <c r="J13" s="109"/>
      <c r="K13" s="20"/>
      <c r="L13" s="239" t="s">
        <v>13</v>
      </c>
      <c r="M13" s="239"/>
      <c r="N13" s="239"/>
      <c r="O13" s="21"/>
      <c r="P13" s="113">
        <f>MIN(Calculations!AI2:AI3)</f>
        <v>240</v>
      </c>
      <c r="Q13" s="21"/>
      <c r="R13" s="21"/>
      <c r="S13" s="23"/>
      <c r="T13" s="146"/>
    </row>
    <row r="14" spans="2:20" ht="6" customHeight="1">
      <c r="B14" s="144"/>
      <c r="C14" s="20"/>
      <c r="D14" s="117"/>
      <c r="E14" s="21"/>
      <c r="F14" s="120"/>
      <c r="G14" s="21"/>
      <c r="H14" s="21"/>
      <c r="I14" s="23"/>
      <c r="J14" s="109"/>
      <c r="K14" s="20"/>
      <c r="L14" s="130"/>
      <c r="M14" s="128"/>
      <c r="N14" s="130"/>
      <c r="O14" s="21"/>
      <c r="P14" s="21"/>
      <c r="Q14" s="21"/>
      <c r="R14" s="21"/>
      <c r="S14" s="23"/>
      <c r="T14" s="146"/>
    </row>
    <row r="15" spans="2:20" ht="25.5" customHeight="1">
      <c r="B15" s="144"/>
      <c r="C15" s="20"/>
      <c r="D15" s="116" t="s">
        <v>20</v>
      </c>
      <c r="E15" s="21"/>
      <c r="F15" s="111">
        <f>F7/(F13*F9*F11)</f>
        <v>180</v>
      </c>
      <c r="G15" s="21"/>
      <c r="H15" s="21"/>
      <c r="I15" s="23"/>
      <c r="J15" s="109"/>
      <c r="K15" s="20"/>
      <c r="L15" s="239" t="s">
        <v>45</v>
      </c>
      <c r="M15" s="239"/>
      <c r="N15" s="239"/>
      <c r="O15" s="21"/>
      <c r="P15" s="113">
        <f>$F$13*$F$27</f>
        <v>8</v>
      </c>
      <c r="Q15" s="21"/>
      <c r="R15" s="131"/>
      <c r="S15" s="23"/>
      <c r="T15" s="146"/>
    </row>
    <row r="16" spans="2:20" ht="6" customHeight="1">
      <c r="B16" s="144"/>
      <c r="C16" s="20"/>
      <c r="D16" s="117"/>
      <c r="E16" s="21"/>
      <c r="F16" s="21"/>
      <c r="G16" s="21"/>
      <c r="H16" s="21"/>
      <c r="I16" s="23"/>
      <c r="J16" s="109"/>
      <c r="K16" s="20"/>
      <c r="L16" s="21"/>
      <c r="M16" s="21"/>
      <c r="N16" s="21"/>
      <c r="O16" s="21"/>
      <c r="P16" s="21"/>
      <c r="Q16" s="21"/>
      <c r="R16" s="21"/>
      <c r="S16" s="23"/>
      <c r="T16" s="146"/>
    </row>
    <row r="17" spans="2:20" ht="6" customHeight="1" thickBot="1">
      <c r="B17" s="144"/>
      <c r="C17" s="20"/>
      <c r="D17" s="117"/>
      <c r="E17" s="21"/>
      <c r="F17" s="21"/>
      <c r="G17" s="21"/>
      <c r="H17" s="21"/>
      <c r="I17" s="23"/>
      <c r="J17" s="109"/>
      <c r="K17" s="20"/>
      <c r="L17" s="21"/>
      <c r="M17" s="21"/>
      <c r="N17" s="21"/>
      <c r="O17" s="21"/>
      <c r="P17" s="21"/>
      <c r="Q17" s="21"/>
      <c r="R17" s="21"/>
      <c r="S17" s="23"/>
      <c r="T17" s="146"/>
    </row>
    <row r="18" spans="2:20" ht="18" customHeight="1" thickBot="1">
      <c r="B18" s="144"/>
      <c r="C18" s="236" t="s">
        <v>36</v>
      </c>
      <c r="D18" s="237"/>
      <c r="E18" s="237"/>
      <c r="F18" s="237"/>
      <c r="G18" s="237"/>
      <c r="H18" s="237"/>
      <c r="I18" s="238"/>
      <c r="J18" s="109"/>
      <c r="K18" s="245" t="s">
        <v>74</v>
      </c>
      <c r="L18" s="246"/>
      <c r="M18" s="246"/>
      <c r="N18" s="246"/>
      <c r="O18" s="246"/>
      <c r="P18" s="246"/>
      <c r="Q18" s="246"/>
      <c r="R18" s="246"/>
      <c r="S18" s="247"/>
      <c r="T18" s="146"/>
    </row>
    <row r="19" spans="2:20" ht="6" customHeight="1">
      <c r="B19" s="144"/>
      <c r="C19" s="20"/>
      <c r="D19" s="25"/>
      <c r="E19" s="25"/>
      <c r="F19" s="25"/>
      <c r="G19" s="25"/>
      <c r="H19" s="25"/>
      <c r="I19" s="23"/>
      <c r="J19" s="109"/>
      <c r="K19" s="20"/>
      <c r="L19" s="21"/>
      <c r="M19" s="21"/>
      <c r="N19" s="21"/>
      <c r="O19" s="21"/>
      <c r="P19" s="21"/>
      <c r="Q19" s="21"/>
      <c r="R19" s="21"/>
      <c r="S19" s="23"/>
      <c r="T19" s="146"/>
    </row>
    <row r="20" spans="2:20" ht="25.5" customHeight="1">
      <c r="B20" s="144"/>
      <c r="C20" s="20"/>
      <c r="D20" s="25"/>
      <c r="E20" s="25"/>
      <c r="F20" s="121" t="s">
        <v>46</v>
      </c>
      <c r="G20" s="121"/>
      <c r="H20" s="121" t="s">
        <v>47</v>
      </c>
      <c r="I20" s="23"/>
      <c r="J20" s="109"/>
      <c r="K20" s="20"/>
      <c r="L20" s="25"/>
      <c r="M20" s="21"/>
      <c r="N20" s="132" t="s">
        <v>9</v>
      </c>
      <c r="O20" s="21"/>
      <c r="P20" s="132" t="s">
        <v>11</v>
      </c>
      <c r="Q20" s="21"/>
      <c r="R20" s="25" t="s">
        <v>72</v>
      </c>
      <c r="S20" s="23"/>
      <c r="T20" s="146"/>
    </row>
    <row r="21" spans="2:20" ht="6" customHeight="1" thickBot="1">
      <c r="B21" s="144"/>
      <c r="C21" s="20"/>
      <c r="D21" s="25"/>
      <c r="E21" s="25"/>
      <c r="F21" s="25"/>
      <c r="G21" s="121"/>
      <c r="H21" s="25"/>
      <c r="I21" s="23"/>
      <c r="J21" s="109"/>
      <c r="K21" s="20"/>
      <c r="L21" s="25"/>
      <c r="M21" s="21"/>
      <c r="N21" s="26"/>
      <c r="O21" s="21"/>
      <c r="P21" s="26"/>
      <c r="Q21" s="21"/>
      <c r="R21" s="26"/>
      <c r="S21" s="23"/>
      <c r="T21" s="146"/>
    </row>
    <row r="22" spans="2:22" ht="30" customHeight="1" thickBot="1">
      <c r="B22" s="144"/>
      <c r="C22" s="20"/>
      <c r="D22" s="122" t="s">
        <v>165</v>
      </c>
      <c r="E22" s="123" t="b">
        <v>1</v>
      </c>
      <c r="F22" s="203">
        <v>1</v>
      </c>
      <c r="G22" s="21"/>
      <c r="H22" s="113">
        <f>IF(OR(Calculations!H2=3,Calculations!H2=6),"n/a",ROUNDUP(Calculations!T2,0)+(Calculations!T2/ROUNDUP(Calculations!T2,0)&gt;0.99))</f>
        <v>1</v>
      </c>
      <c r="I22" s="23"/>
      <c r="J22" s="109"/>
      <c r="K22" s="20"/>
      <c r="L22" s="122" t="s">
        <v>165</v>
      </c>
      <c r="M22" s="21"/>
      <c r="N22" s="114">
        <f>Calculations!N2+Calculations!AD2+Calculations!O2</f>
        <v>2.7222317943387457</v>
      </c>
      <c r="O22" s="21"/>
      <c r="P22" s="113">
        <f>Calculations!B2*Calculations!N2</f>
        <v>7.729195383016236</v>
      </c>
      <c r="Q22" s="21"/>
      <c r="R22" s="115">
        <f>Calculations!V2</f>
        <v>0.75</v>
      </c>
      <c r="S22" s="23"/>
      <c r="T22" s="146"/>
      <c r="V22" s="110"/>
    </row>
    <row r="23" spans="2:22" ht="30" customHeight="1" thickBot="1">
      <c r="B23" s="144"/>
      <c r="C23" s="20"/>
      <c r="D23" s="122" t="s">
        <v>166</v>
      </c>
      <c r="E23" s="123" t="b">
        <v>1</v>
      </c>
      <c r="F23" s="203">
        <v>4</v>
      </c>
      <c r="G23" s="21"/>
      <c r="H23" s="113">
        <f>IF(OR(Calculations!H3=3,Calculations!H3=6),"n/a",ROUNDUP(Calculations!T3,0)+(Calculations!T3/ROUNDUP(Calculations!T3,0)&gt;0.99))</f>
        <v>4</v>
      </c>
      <c r="I23" s="23"/>
      <c r="J23" s="109"/>
      <c r="K23" s="20"/>
      <c r="L23" s="122" t="s">
        <v>166</v>
      </c>
      <c r="M23" s="21"/>
      <c r="N23" s="114">
        <f>Calculations!N3+Calculations!AD3+Calculations!O3</f>
        <v>1.2068914652348035</v>
      </c>
      <c r="O23" s="21"/>
      <c r="P23" s="113">
        <f>Calculations!B3*Calculations!N3</f>
        <v>3.6206743957044107</v>
      </c>
      <c r="Q23" s="21"/>
      <c r="R23" s="115">
        <f>Calculations!V3</f>
        <v>0.75</v>
      </c>
      <c r="S23" s="23"/>
      <c r="T23" s="146"/>
      <c r="V23" s="110"/>
    </row>
    <row r="24" spans="2:20" ht="7.5" customHeight="1">
      <c r="B24" s="144"/>
      <c r="C24" s="20"/>
      <c r="D24" s="122"/>
      <c r="E24" s="124"/>
      <c r="F24" s="125"/>
      <c r="G24" s="125"/>
      <c r="H24" s="125"/>
      <c r="I24" s="23"/>
      <c r="J24" s="109"/>
      <c r="K24" s="20"/>
      <c r="L24" s="133"/>
      <c r="M24" s="21"/>
      <c r="N24" s="125"/>
      <c r="O24" s="21"/>
      <c r="P24" s="125"/>
      <c r="Q24" s="125"/>
      <c r="R24" s="21"/>
      <c r="S24" s="23"/>
      <c r="T24" s="146"/>
    </row>
    <row r="25" spans="2:20" ht="30" customHeight="1">
      <c r="B25" s="144"/>
      <c r="C25" s="20"/>
      <c r="D25" s="122" t="s">
        <v>53</v>
      </c>
      <c r="E25" s="122"/>
      <c r="F25" s="113">
        <f>SUM(F22:F23)</f>
        <v>5</v>
      </c>
      <c r="G25" s="21"/>
      <c r="H25" s="113">
        <f>SUM(H22:H23)</f>
        <v>5</v>
      </c>
      <c r="I25" s="23"/>
      <c r="J25" s="109"/>
      <c r="K25" s="20"/>
      <c r="L25" s="133"/>
      <c r="M25" s="21"/>
      <c r="N25" s="134"/>
      <c r="O25" s="21"/>
      <c r="P25" s="135"/>
      <c r="Q25" s="125"/>
      <c r="R25" s="21"/>
      <c r="S25" s="23"/>
      <c r="T25" s="146"/>
    </row>
    <row r="26" spans="2:20" ht="7.5" customHeight="1">
      <c r="B26" s="144"/>
      <c r="C26" s="20"/>
      <c r="D26" s="122"/>
      <c r="E26" s="122"/>
      <c r="F26" s="126"/>
      <c r="G26" s="21"/>
      <c r="H26" s="127"/>
      <c r="I26" s="23"/>
      <c r="J26" s="109"/>
      <c r="K26" s="20"/>
      <c r="L26" s="133"/>
      <c r="M26" s="21"/>
      <c r="N26" s="134"/>
      <c r="O26" s="21"/>
      <c r="P26" s="135"/>
      <c r="Q26" s="125"/>
      <c r="R26" s="21"/>
      <c r="S26" s="23"/>
      <c r="T26" s="146"/>
    </row>
    <row r="27" spans="2:20" ht="30" customHeight="1">
      <c r="B27" s="144"/>
      <c r="C27" s="20"/>
      <c r="D27" s="122" t="s">
        <v>54</v>
      </c>
      <c r="E27" s="122"/>
      <c r="F27" s="112">
        <f>Staffing!F10+F25</f>
        <v>8</v>
      </c>
      <c r="G27" s="21"/>
      <c r="H27" s="127"/>
      <c r="I27" s="23"/>
      <c r="J27" s="109"/>
      <c r="K27" s="20"/>
      <c r="L27" s="133"/>
      <c r="M27" s="21"/>
      <c r="N27" s="134"/>
      <c r="O27" s="21"/>
      <c r="P27" s="135"/>
      <c r="Q27" s="125"/>
      <c r="R27" s="21"/>
      <c r="S27" s="23"/>
      <c r="T27" s="146"/>
    </row>
    <row r="28" spans="2:20" ht="6" customHeight="1" thickBot="1">
      <c r="B28" s="144"/>
      <c r="C28" s="27"/>
      <c r="D28" s="28"/>
      <c r="E28" s="28"/>
      <c r="F28" s="28"/>
      <c r="G28" s="28"/>
      <c r="H28" s="28"/>
      <c r="I28" s="29"/>
      <c r="J28" s="109"/>
      <c r="K28" s="27"/>
      <c r="L28" s="28"/>
      <c r="M28" s="28"/>
      <c r="N28" s="28"/>
      <c r="O28" s="28"/>
      <c r="P28" s="28"/>
      <c r="Q28" s="28"/>
      <c r="R28" s="28"/>
      <c r="S28" s="29"/>
      <c r="T28" s="146"/>
    </row>
    <row r="29" spans="2:20" ht="12.75">
      <c r="B29" s="144"/>
      <c r="C29" s="109"/>
      <c r="D29" s="109"/>
      <c r="E29" s="109"/>
      <c r="F29" s="109"/>
      <c r="G29" s="109"/>
      <c r="H29" s="109"/>
      <c r="I29" s="109"/>
      <c r="J29" s="109"/>
      <c r="K29" s="109"/>
      <c r="L29" s="109"/>
      <c r="M29" s="109"/>
      <c r="N29" s="109"/>
      <c r="O29" s="109"/>
      <c r="P29" s="109"/>
      <c r="Q29" s="109"/>
      <c r="R29" s="109"/>
      <c r="S29" s="109"/>
      <c r="T29" s="146"/>
    </row>
    <row r="30" spans="2:20" ht="12.75" customHeight="1">
      <c r="B30" s="144"/>
      <c r="C30" s="243" t="s">
        <v>19</v>
      </c>
      <c r="D30" s="243"/>
      <c r="E30" s="243"/>
      <c r="F30" s="243"/>
      <c r="G30" s="243"/>
      <c r="H30" s="243"/>
      <c r="I30" s="243"/>
      <c r="J30" s="148"/>
      <c r="K30" s="244" t="s">
        <v>18</v>
      </c>
      <c r="L30" s="244"/>
      <c r="M30" s="244"/>
      <c r="N30" s="244"/>
      <c r="O30" s="244"/>
      <c r="P30" s="244"/>
      <c r="Q30" s="244"/>
      <c r="R30" s="244"/>
      <c r="S30" s="244"/>
      <c r="T30" s="146"/>
    </row>
    <row r="31" spans="2:20" ht="12.75" customHeight="1" thickBot="1">
      <c r="B31" s="149"/>
      <c r="C31" s="150"/>
      <c r="D31" s="150"/>
      <c r="E31" s="150"/>
      <c r="F31" s="150"/>
      <c r="G31" s="150"/>
      <c r="H31" s="150"/>
      <c r="I31" s="150"/>
      <c r="J31" s="151"/>
      <c r="K31" s="150"/>
      <c r="L31" s="150"/>
      <c r="M31" s="150"/>
      <c r="N31" s="150"/>
      <c r="O31" s="150"/>
      <c r="P31" s="150"/>
      <c r="Q31" s="150"/>
      <c r="R31" s="150"/>
      <c r="S31" s="150"/>
      <c r="T31" s="152"/>
    </row>
    <row r="36" ht="12.75">
      <c r="M36" s="110"/>
    </row>
    <row r="37" ht="12.75">
      <c r="U37" s="110"/>
    </row>
  </sheetData>
  <sheetProtection sheet="1" objects="1" scenarios="1"/>
  <mergeCells count="14">
    <mergeCell ref="C30:I30"/>
    <mergeCell ref="K30:S30"/>
    <mergeCell ref="K18:S18"/>
    <mergeCell ref="K5:S5"/>
    <mergeCell ref="L7:N7"/>
    <mergeCell ref="L9:N9"/>
    <mergeCell ref="L11:N11"/>
    <mergeCell ref="L10:N10"/>
    <mergeCell ref="C3:I3"/>
    <mergeCell ref="C5:I5"/>
    <mergeCell ref="C18:I18"/>
    <mergeCell ref="L13:N13"/>
    <mergeCell ref="L15:N15"/>
    <mergeCell ref="K3:S3"/>
  </mergeCells>
  <conditionalFormatting sqref="G24 Q24">
    <cfRule type="cellIs" priority="1" dxfId="0" operator="equal" stopIfTrue="1">
      <formula>MAX($P$22:$P$22)</formula>
    </cfRule>
  </conditionalFormatting>
  <conditionalFormatting sqref="F24 P24">
    <cfRule type="cellIs" priority="2" dxfId="1" operator="equal" stopIfTrue="1">
      <formula>MAX($P$22:$P$22)</formula>
    </cfRule>
  </conditionalFormatting>
  <conditionalFormatting sqref="H24 N24">
    <cfRule type="cellIs" priority="3" dxfId="1" operator="equal" stopIfTrue="1">
      <formula>MAX($N$22:$N$22)</formula>
    </cfRule>
  </conditionalFormatting>
  <conditionalFormatting sqref="J31">
    <cfRule type="expression" priority="4" dxfId="1" stopIfTrue="1">
      <formula>$J$30&gt;0</formula>
    </cfRule>
  </conditionalFormatting>
  <conditionalFormatting sqref="N22:N23">
    <cfRule type="cellIs" priority="5" dxfId="1" operator="equal" stopIfTrue="1">
      <formula>MAX($N$22:$N$23)</formula>
    </cfRule>
  </conditionalFormatting>
  <conditionalFormatting sqref="P22:P23">
    <cfRule type="cellIs" priority="6" dxfId="1" operator="equal" stopIfTrue="1">
      <formula>MAX($P$22:$P$23)</formula>
    </cfRule>
  </conditionalFormatting>
  <conditionalFormatting sqref="R22:R23">
    <cfRule type="cellIs" priority="7" dxfId="1" operator="equal" stopIfTrue="1">
      <formula>MAX($R$22:$R$23)</formula>
    </cfRule>
  </conditionalFormatting>
  <conditionalFormatting sqref="F22:F23">
    <cfRule type="expression" priority="8" dxfId="1" stopIfTrue="1">
      <formula>$F22:$F23&lt;$H22:$H23</formula>
    </cfRule>
  </conditionalFormatting>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5">
    <tabColor indexed="15"/>
    <pageSetUpPr fitToPage="1"/>
  </sheetPr>
  <dimension ref="B1:M19"/>
  <sheetViews>
    <sheetView showGridLines="0" showRowColHeaders="0" workbookViewId="0" topLeftCell="A1">
      <selection activeCell="A1" sqref="A1"/>
    </sheetView>
  </sheetViews>
  <sheetFormatPr defaultColWidth="9.140625" defaultRowHeight="12.75"/>
  <cols>
    <col min="1" max="1" width="2.8515625" style="34" customWidth="1"/>
    <col min="2" max="2" width="8.8515625" style="34" customWidth="1"/>
    <col min="3" max="3" width="1.7109375" style="34" customWidth="1"/>
    <col min="4" max="4" width="24.28125" style="34" bestFit="1" customWidth="1"/>
    <col min="5" max="5" width="21.57421875" style="139" customWidth="1"/>
    <col min="6" max="6" width="4.00390625" style="34" customWidth="1"/>
    <col min="7" max="7" width="15.140625" style="34" customWidth="1"/>
    <col min="8" max="8" width="2.8515625" style="34" customWidth="1"/>
    <col min="9" max="9" width="13.421875" style="34" customWidth="1"/>
    <col min="10" max="10" width="8.8515625" style="34" customWidth="1"/>
    <col min="11" max="11" width="10.8515625" style="34" customWidth="1"/>
    <col min="12" max="16384" width="8.8515625" style="34" customWidth="1"/>
  </cols>
  <sheetData>
    <row r="1" spans="11:12" ht="24.75" customHeight="1">
      <c r="K1" s="204" t="b">
        <v>1</v>
      </c>
      <c r="L1" s="204" t="b">
        <v>0</v>
      </c>
    </row>
    <row r="2" spans="12:13" ht="14.25" customHeight="1" thickBot="1">
      <c r="L2" s="208"/>
      <c r="M2" s="209"/>
    </row>
    <row r="3" spans="2:13" ht="24.75" customHeight="1" thickBot="1">
      <c r="B3" s="140"/>
      <c r="C3" s="141"/>
      <c r="D3" s="141"/>
      <c r="E3" s="142"/>
      <c r="F3" s="141"/>
      <c r="G3" s="141"/>
      <c r="H3" s="141"/>
      <c r="I3" s="141"/>
      <c r="J3" s="205"/>
      <c r="K3" s="205"/>
      <c r="L3" s="171"/>
      <c r="M3" s="210"/>
    </row>
    <row r="4" spans="2:13" ht="13.5" thickBot="1">
      <c r="B4" s="153"/>
      <c r="C4" s="154"/>
      <c r="D4" s="155"/>
      <c r="E4" s="156"/>
      <c r="F4" s="155"/>
      <c r="G4" s="155"/>
      <c r="H4" s="155"/>
      <c r="I4" s="155"/>
      <c r="J4" s="168"/>
      <c r="K4" s="168"/>
      <c r="L4" s="157"/>
      <c r="M4" s="211"/>
    </row>
    <row r="5" spans="2:13" ht="13.5" thickBot="1">
      <c r="B5" s="153"/>
      <c r="C5" s="158"/>
      <c r="D5" s="159" t="s">
        <v>35</v>
      </c>
      <c r="E5" s="160"/>
      <c r="F5" s="161"/>
      <c r="G5" s="161"/>
      <c r="H5" s="161"/>
      <c r="I5" s="161"/>
      <c r="J5" s="161"/>
      <c r="K5" s="168"/>
      <c r="L5" s="206"/>
      <c r="M5" s="211"/>
    </row>
    <row r="6" spans="2:13" ht="24" customHeight="1">
      <c r="B6" s="153"/>
      <c r="C6" s="162"/>
      <c r="D6" s="163" t="s">
        <v>161</v>
      </c>
      <c r="E6" s="136">
        <v>15</v>
      </c>
      <c r="F6" s="161"/>
      <c r="G6" s="214" t="s">
        <v>160</v>
      </c>
      <c r="H6" s="161"/>
      <c r="I6" s="136">
        <v>0</v>
      </c>
      <c r="J6" s="161"/>
      <c r="K6" s="168"/>
      <c r="L6" s="206"/>
      <c r="M6" s="211"/>
    </row>
    <row r="7" spans="2:13" ht="12.75">
      <c r="B7" s="153"/>
      <c r="C7" s="162"/>
      <c r="D7" s="163"/>
      <c r="E7" s="164"/>
      <c r="F7" s="161"/>
      <c r="G7" s="161"/>
      <c r="H7" s="161"/>
      <c r="I7" s="161"/>
      <c r="J7" s="161"/>
      <c r="K7" s="168"/>
      <c r="L7" s="206"/>
      <c r="M7" s="211"/>
    </row>
    <row r="8" spans="2:13" ht="24" customHeight="1">
      <c r="B8" s="153"/>
      <c r="C8" s="162"/>
      <c r="D8" s="163" t="s">
        <v>159</v>
      </c>
      <c r="E8" s="136">
        <v>0.5</v>
      </c>
      <c r="F8" s="161"/>
      <c r="G8" s="161"/>
      <c r="H8" s="161"/>
      <c r="I8" s="161"/>
      <c r="J8" s="161"/>
      <c r="K8" s="168"/>
      <c r="L8" s="206"/>
      <c r="M8" s="211"/>
    </row>
    <row r="9" spans="2:13" ht="12.75">
      <c r="B9" s="153"/>
      <c r="C9" s="162"/>
      <c r="D9" s="164"/>
      <c r="E9" s="164"/>
      <c r="F9" s="161"/>
      <c r="G9" s="161"/>
      <c r="H9" s="161"/>
      <c r="I9" s="161"/>
      <c r="J9" s="161"/>
      <c r="K9" s="168"/>
      <c r="L9" s="206"/>
      <c r="M9" s="211"/>
    </row>
    <row r="10" spans="2:13" ht="24" customHeight="1">
      <c r="B10" s="153"/>
      <c r="C10" s="162"/>
      <c r="D10" s="163" t="s">
        <v>57</v>
      </c>
      <c r="E10" s="136">
        <v>4.05</v>
      </c>
      <c r="F10" s="161"/>
      <c r="G10" s="161"/>
      <c r="H10" s="161"/>
      <c r="I10" s="161"/>
      <c r="J10" s="161"/>
      <c r="K10" s="168"/>
      <c r="L10" s="206"/>
      <c r="M10" s="211"/>
    </row>
    <row r="11" spans="2:13" ht="12.75">
      <c r="B11" s="153"/>
      <c r="C11" s="162"/>
      <c r="D11" s="161"/>
      <c r="E11" s="160"/>
      <c r="F11" s="161"/>
      <c r="G11" s="161"/>
      <c r="H11" s="161"/>
      <c r="I11" s="161"/>
      <c r="J11" s="161"/>
      <c r="K11" s="168"/>
      <c r="L11" s="206"/>
      <c r="M11" s="211"/>
    </row>
    <row r="12" spans="2:13" ht="12.75">
      <c r="B12" s="153"/>
      <c r="C12" s="162"/>
      <c r="D12" s="161"/>
      <c r="E12" s="165"/>
      <c r="F12" s="161"/>
      <c r="G12" s="161"/>
      <c r="H12" s="161"/>
      <c r="I12" s="161"/>
      <c r="J12" s="161"/>
      <c r="K12" s="168"/>
      <c r="L12" s="206"/>
      <c r="M12" s="211"/>
    </row>
    <row r="13" spans="2:13" s="139" customFormat="1" ht="14.25">
      <c r="B13" s="166"/>
      <c r="C13" s="167"/>
      <c r="D13" s="173" t="s">
        <v>3</v>
      </c>
      <c r="E13" s="173" t="s">
        <v>37</v>
      </c>
      <c r="F13" s="174"/>
      <c r="G13" s="173" t="s">
        <v>77</v>
      </c>
      <c r="H13" s="174"/>
      <c r="I13" s="173" t="s">
        <v>76</v>
      </c>
      <c r="J13" s="160"/>
      <c r="K13" s="173" t="s">
        <v>80</v>
      </c>
      <c r="L13" s="207"/>
      <c r="M13" s="212"/>
    </row>
    <row r="14" spans="2:13" ht="12.75">
      <c r="B14" s="153"/>
      <c r="C14" s="162"/>
      <c r="D14" s="160"/>
      <c r="E14" s="161"/>
      <c r="F14" s="161"/>
      <c r="G14" s="161"/>
      <c r="H14" s="161"/>
      <c r="I14" s="168"/>
      <c r="J14" s="161"/>
      <c r="K14" s="168"/>
      <c r="L14" s="206"/>
      <c r="M14" s="211"/>
    </row>
    <row r="15" spans="2:13" ht="30" customHeight="1">
      <c r="B15" s="153"/>
      <c r="C15" s="162"/>
      <c r="D15" s="169" t="str">
        <f>Main!D22</f>
        <v>Forms Check</v>
      </c>
      <c r="E15" s="136">
        <v>0.25</v>
      </c>
      <c r="F15" s="161"/>
      <c r="G15" s="136">
        <v>0.01</v>
      </c>
      <c r="H15" s="161"/>
      <c r="I15" s="136">
        <v>1</v>
      </c>
      <c r="J15" s="161"/>
      <c r="K15" s="228" t="b">
        <v>0</v>
      </c>
      <c r="L15" s="206"/>
      <c r="M15" s="211"/>
    </row>
    <row r="16" spans="2:13" ht="30" customHeight="1">
      <c r="B16" s="153"/>
      <c r="C16" s="162"/>
      <c r="D16" s="169" t="str">
        <f>Main!D23</f>
        <v>Vaccine</v>
      </c>
      <c r="E16" s="136">
        <v>1</v>
      </c>
      <c r="F16" s="161"/>
      <c r="G16" s="136">
        <v>0.25</v>
      </c>
      <c r="H16" s="161"/>
      <c r="I16" s="136">
        <v>1</v>
      </c>
      <c r="J16" s="161"/>
      <c r="K16" s="228" t="b">
        <v>0</v>
      </c>
      <c r="L16" s="206"/>
      <c r="M16" s="211"/>
    </row>
    <row r="17" spans="2:13" ht="12.75">
      <c r="B17" s="153"/>
      <c r="C17" s="162"/>
      <c r="D17" s="161"/>
      <c r="E17" s="160"/>
      <c r="F17" s="161"/>
      <c r="G17" s="161"/>
      <c r="H17" s="161"/>
      <c r="I17" s="161"/>
      <c r="J17" s="161"/>
      <c r="K17" s="168"/>
      <c r="L17" s="206"/>
      <c r="M17" s="211"/>
    </row>
    <row r="18" spans="2:13" ht="13.5" thickBot="1">
      <c r="B18" s="153"/>
      <c r="C18" s="199"/>
      <c r="D18" s="200"/>
      <c r="E18" s="201"/>
      <c r="F18" s="200"/>
      <c r="G18" s="200"/>
      <c r="H18" s="200"/>
      <c r="I18" s="200"/>
      <c r="J18" s="200"/>
      <c r="K18" s="200"/>
      <c r="L18" s="202"/>
      <c r="M18" s="211"/>
    </row>
    <row r="19" spans="2:13" ht="13.5" thickBot="1">
      <c r="B19" s="170"/>
      <c r="C19" s="171"/>
      <c r="D19" s="171"/>
      <c r="E19" s="172"/>
      <c r="F19" s="171"/>
      <c r="G19" s="171"/>
      <c r="H19" s="171"/>
      <c r="I19" s="171"/>
      <c r="J19" s="171"/>
      <c r="K19" s="171"/>
      <c r="L19" s="171"/>
      <c r="M19" s="213"/>
    </row>
  </sheetData>
  <sheetProtection sheet="1" objects="1" scenarios="1"/>
  <dataValidations count="1">
    <dataValidation type="list" allowBlank="1" showInputMessage="1" showErrorMessage="1" sqref="K15:K16">
      <formula1>$K$1:$L$1</formula1>
    </dataValidation>
  </dataValidations>
  <printOptions/>
  <pageMargins left="0.75" right="0.75" top="0.5" bottom="0.5" header="0.5" footer="0.5"/>
  <pageSetup fitToHeight="1" fitToWidth="1" horizontalDpi="600" verticalDpi="600" orientation="portrait" scale="68" r:id="rId2"/>
  <headerFooter alignWithMargins="0">
    <oddHeader>&amp;L&amp;F&amp;C&amp;A&amp;R&amp;D</oddHeader>
  </headerFooter>
  <drawing r:id="rId1"/>
</worksheet>
</file>

<file path=xl/worksheets/sheet5.xml><?xml version="1.0" encoding="utf-8"?>
<worksheet xmlns="http://schemas.openxmlformats.org/spreadsheetml/2006/main" xmlns:r="http://schemas.openxmlformats.org/officeDocument/2006/relationships">
  <sheetPr codeName="Sheet8">
    <tabColor indexed="42"/>
  </sheetPr>
  <dimension ref="A2:G23"/>
  <sheetViews>
    <sheetView showGridLines="0" showRowColHeaders="0" workbookViewId="0" topLeftCell="A1">
      <selection activeCell="A1" sqref="A1"/>
    </sheetView>
  </sheetViews>
  <sheetFormatPr defaultColWidth="9.140625" defaultRowHeight="12.75"/>
  <cols>
    <col min="1" max="1" width="8.8515625" style="0" customWidth="1"/>
    <col min="2" max="2" width="5.7109375" style="0" customWidth="1"/>
    <col min="3" max="3" width="1.7109375" style="0" customWidth="1"/>
    <col min="4" max="5" width="20.7109375" style="0" customWidth="1"/>
    <col min="6" max="6" width="12.00390625" style="78" bestFit="1" customWidth="1"/>
    <col min="7" max="7" width="6.7109375" style="0" customWidth="1"/>
    <col min="8" max="16384" width="8.8515625" style="0" customWidth="1"/>
  </cols>
  <sheetData>
    <row r="1" ht="39.75" customHeight="1" thickBot="1"/>
    <row r="2" spans="2:7" ht="12.75">
      <c r="B2" s="45"/>
      <c r="C2" s="46"/>
      <c r="D2" s="46"/>
      <c r="E2" s="46"/>
      <c r="F2" s="79"/>
      <c r="G2" s="47"/>
    </row>
    <row r="3" spans="2:7" ht="15.75">
      <c r="B3" s="248" t="s">
        <v>38</v>
      </c>
      <c r="C3" s="249"/>
      <c r="D3" s="249"/>
      <c r="E3" s="249"/>
      <c r="F3" s="249"/>
      <c r="G3" s="250"/>
    </row>
    <row r="4" spans="2:7" ht="15.75">
      <c r="B4" s="72"/>
      <c r="C4" s="73"/>
      <c r="D4" s="73"/>
      <c r="E4" s="73"/>
      <c r="F4" s="80"/>
      <c r="G4" s="74"/>
    </row>
    <row r="5" spans="2:7" ht="12.75">
      <c r="B5" s="48"/>
      <c r="C5" s="97"/>
      <c r="D5" s="90" t="s">
        <v>40</v>
      </c>
      <c r="E5" s="91" t="s">
        <v>40</v>
      </c>
      <c r="F5" s="81"/>
      <c r="G5" s="49"/>
    </row>
    <row r="6" spans="2:7" ht="13.5" thickBot="1">
      <c r="B6" s="99" t="s">
        <v>59</v>
      </c>
      <c r="C6" s="97"/>
      <c r="D6" s="95" t="s">
        <v>165</v>
      </c>
      <c r="E6" s="96" t="s">
        <v>166</v>
      </c>
      <c r="F6" s="82"/>
      <c r="G6" s="49"/>
    </row>
    <row r="7" spans="1:7" ht="24.75" customHeight="1" thickTop="1">
      <c r="A7" s="1"/>
      <c r="B7" s="99" t="s">
        <v>166</v>
      </c>
      <c r="C7" s="75"/>
      <c r="D7" s="92">
        <v>1</v>
      </c>
      <c r="E7" s="93">
        <v>0</v>
      </c>
      <c r="F7" s="87" t="str">
        <f>CONCATENATE("To ",B7)</f>
        <v>To Vaccine</v>
      </c>
      <c r="G7" s="49"/>
    </row>
    <row r="8" spans="1:7" ht="24.75" customHeight="1">
      <c r="A8" s="1"/>
      <c r="B8" s="99" t="s">
        <v>39</v>
      </c>
      <c r="C8" s="75"/>
      <c r="D8" s="85">
        <v>0</v>
      </c>
      <c r="E8" s="86">
        <v>1</v>
      </c>
      <c r="F8" s="87" t="str">
        <f>CONCATENATE("To ",B8)</f>
        <v>To Exit</v>
      </c>
      <c r="G8" s="49"/>
    </row>
    <row r="9" spans="1:7" ht="12.75">
      <c r="A9" s="1"/>
      <c r="B9" s="99"/>
      <c r="C9" s="75"/>
      <c r="D9" s="103"/>
      <c r="E9" s="103"/>
      <c r="F9" s="104"/>
      <c r="G9" s="49"/>
    </row>
    <row r="10" spans="1:7" s="71" customFormat="1" ht="12.75">
      <c r="A10" s="98"/>
      <c r="B10" s="100" t="s">
        <v>41</v>
      </c>
      <c r="C10" s="76"/>
      <c r="D10" s="69">
        <f>SUM(D7:D8)</f>
        <v>1</v>
      </c>
      <c r="E10" s="69">
        <f>SUM(E7:E8)</f>
        <v>1</v>
      </c>
      <c r="F10" s="77" t="str">
        <f>B10</f>
        <v>Sum</v>
      </c>
      <c r="G10" s="70"/>
    </row>
    <row r="11" spans="2:7" ht="12.75">
      <c r="B11" s="48"/>
      <c r="C11" s="97"/>
      <c r="D11" s="53" t="s">
        <v>58</v>
      </c>
      <c r="E11" s="53"/>
      <c r="F11" s="83"/>
      <c r="G11" s="49"/>
    </row>
    <row r="12" spans="2:7" ht="13.5" thickBot="1">
      <c r="B12" s="50"/>
      <c r="C12" s="51"/>
      <c r="D12" s="51"/>
      <c r="E12" s="51"/>
      <c r="F12" s="84"/>
      <c r="G12" s="52"/>
    </row>
    <row r="14" ht="13.5" thickBot="1"/>
    <row r="15" spans="2:7" ht="12.75">
      <c r="B15" s="45"/>
      <c r="C15" s="46"/>
      <c r="D15" s="46"/>
      <c r="E15" s="46"/>
      <c r="F15" s="79"/>
      <c r="G15" s="47"/>
    </row>
    <row r="16" spans="2:7" ht="15.75">
      <c r="B16" s="248" t="s">
        <v>56</v>
      </c>
      <c r="C16" s="249"/>
      <c r="D16" s="249"/>
      <c r="E16" s="249"/>
      <c r="F16" s="249"/>
      <c r="G16" s="250"/>
    </row>
    <row r="17" spans="2:7" ht="11.25" customHeight="1">
      <c r="B17" s="72"/>
      <c r="C17" s="73"/>
      <c r="D17" s="73"/>
      <c r="E17" s="73"/>
      <c r="F17" s="80"/>
      <c r="G17" s="74"/>
    </row>
    <row r="18" spans="2:7" ht="12.75">
      <c r="B18" s="48"/>
      <c r="C18" s="97"/>
      <c r="D18" s="90" t="s">
        <v>40</v>
      </c>
      <c r="E18" s="91" t="s">
        <v>40</v>
      </c>
      <c r="F18" s="81"/>
      <c r="G18" s="49"/>
    </row>
    <row r="19" spans="2:7" ht="13.5" thickBot="1">
      <c r="B19" s="101" t="s">
        <v>59</v>
      </c>
      <c r="C19" s="97"/>
      <c r="D19" s="95" t="str">
        <f>D6</f>
        <v>Forms Check</v>
      </c>
      <c r="E19" s="96" t="str">
        <f>E6</f>
        <v>Vaccine</v>
      </c>
      <c r="F19" s="82"/>
      <c r="G19" s="49"/>
    </row>
    <row r="20" spans="1:7" ht="24.75" customHeight="1" thickTop="1">
      <c r="A20" s="2"/>
      <c r="B20" s="75" t="str">
        <f>B7</f>
        <v>Vaccine</v>
      </c>
      <c r="C20" s="75"/>
      <c r="D20" s="94">
        <v>0</v>
      </c>
      <c r="E20" s="93">
        <v>0</v>
      </c>
      <c r="F20" s="87" t="str">
        <f>F7</f>
        <v>To Vaccine</v>
      </c>
      <c r="G20" s="49"/>
    </row>
    <row r="21" spans="1:7" ht="24.75" customHeight="1">
      <c r="A21" s="2"/>
      <c r="B21" s="75" t="str">
        <f>B8</f>
        <v>Exit</v>
      </c>
      <c r="C21" s="75"/>
      <c r="D21" s="88">
        <v>0</v>
      </c>
      <c r="E21" s="89">
        <v>0</v>
      </c>
      <c r="F21" s="87" t="str">
        <f>F8</f>
        <v>To Exit</v>
      </c>
      <c r="G21" s="49"/>
    </row>
    <row r="22" spans="2:7" ht="12.75">
      <c r="B22" s="48"/>
      <c r="C22" s="97"/>
      <c r="D22" s="53"/>
      <c r="E22" s="53"/>
      <c r="F22" s="83"/>
      <c r="G22" s="49"/>
    </row>
    <row r="23" spans="2:7" ht="13.5" thickBot="1">
      <c r="B23" s="50"/>
      <c r="C23" s="51"/>
      <c r="D23" s="51"/>
      <c r="E23" s="51"/>
      <c r="F23" s="84"/>
      <c r="G23" s="52"/>
    </row>
  </sheetData>
  <sheetProtection sheet="1" objects="1" scenarios="1"/>
  <mergeCells count="2">
    <mergeCell ref="B3:G3"/>
    <mergeCell ref="B16:G16"/>
  </mergeCells>
  <conditionalFormatting sqref="D10:E10">
    <cfRule type="cellIs" priority="1" dxfId="1" operator="notEqual" stopIfTrue="1">
      <formula>1</formula>
    </cfRule>
  </conditionalFormatting>
  <conditionalFormatting sqref="D7:D9 D20:D21">
    <cfRule type="expression" priority="2" dxfId="2" stopIfTrue="1">
      <formula>#REF!=FALSE</formula>
    </cfRule>
  </conditionalFormatting>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10">
    <tabColor indexed="42"/>
  </sheetPr>
  <dimension ref="A1:G12"/>
  <sheetViews>
    <sheetView showGridLines="0" showRowColHeaders="0" workbookViewId="0" topLeftCell="A1">
      <selection activeCell="A1" sqref="A1"/>
    </sheetView>
  </sheetViews>
  <sheetFormatPr defaultColWidth="9.140625" defaultRowHeight="12.75"/>
  <cols>
    <col min="1" max="1" width="8.8515625" style="0" customWidth="1"/>
    <col min="2" max="2" width="5.7109375" style="0" customWidth="1"/>
    <col min="3" max="3" width="1.7109375" style="0" customWidth="1"/>
    <col min="4" max="5" width="20.7109375" style="0" customWidth="1"/>
    <col min="6" max="6" width="12.00390625" style="78" bestFit="1" customWidth="1"/>
    <col min="7" max="7" width="6.7109375" style="0" customWidth="1"/>
    <col min="8" max="16384" width="8.8515625" style="0" customWidth="1"/>
  </cols>
  <sheetData>
    <row r="1" ht="13.5" thickBot="1">
      <c r="A1" s="102">
        <v>2</v>
      </c>
    </row>
    <row r="2" spans="2:7" ht="12.75">
      <c r="B2" s="45"/>
      <c r="C2" s="46"/>
      <c r="D2" s="46"/>
      <c r="E2" s="46"/>
      <c r="F2" s="79"/>
      <c r="G2" s="47"/>
    </row>
    <row r="3" spans="2:7" ht="15.75">
      <c r="B3" s="248" t="s">
        <v>38</v>
      </c>
      <c r="C3" s="249"/>
      <c r="D3" s="249"/>
      <c r="E3" s="249"/>
      <c r="F3" s="249"/>
      <c r="G3" s="250"/>
    </row>
    <row r="4" spans="2:7" ht="15.75">
      <c r="B4" s="72"/>
      <c r="C4" s="73"/>
      <c r="D4" s="73"/>
      <c r="E4" s="73"/>
      <c r="F4" s="80"/>
      <c r="G4" s="74"/>
    </row>
    <row r="5" spans="2:7" ht="12.75">
      <c r="B5" s="48"/>
      <c r="C5" s="97"/>
      <c r="D5" s="90" t="s">
        <v>40</v>
      </c>
      <c r="E5" s="91" t="s">
        <v>40</v>
      </c>
      <c r="F5" s="81"/>
      <c r="G5" s="49"/>
    </row>
    <row r="6" spans="2:7" ht="13.5" thickBot="1">
      <c r="B6" s="99" t="s">
        <v>59</v>
      </c>
      <c r="C6" s="97"/>
      <c r="D6" s="95" t="str">
        <f>Tables!D6</f>
        <v>Forms Check</v>
      </c>
      <c r="E6" s="96" t="str">
        <f>Tables!E6</f>
        <v>Vaccine</v>
      </c>
      <c r="F6" s="82"/>
      <c r="G6" s="49"/>
    </row>
    <row r="7" spans="1:7" ht="24.75" customHeight="1" thickTop="1">
      <c r="A7" s="1"/>
      <c r="B7" s="99">
        <v>1</v>
      </c>
      <c r="C7" s="75"/>
      <c r="D7" s="92">
        <v>1</v>
      </c>
      <c r="E7" s="93">
        <v>0</v>
      </c>
      <c r="F7" s="87" t="str">
        <f>Tables!F7</f>
        <v>To Vaccine</v>
      </c>
      <c r="G7" s="49"/>
    </row>
    <row r="8" spans="1:7" ht="24.75" customHeight="1">
      <c r="A8" s="1"/>
      <c r="B8" s="99" t="s">
        <v>39</v>
      </c>
      <c r="C8" s="75"/>
      <c r="D8" s="85">
        <v>0</v>
      </c>
      <c r="E8" s="86">
        <v>1</v>
      </c>
      <c r="F8" s="87" t="str">
        <f>Tables!F8</f>
        <v>To Exit</v>
      </c>
      <c r="G8" s="49"/>
    </row>
    <row r="9" spans="1:7" ht="12.75">
      <c r="A9" s="1"/>
      <c r="B9" s="99"/>
      <c r="C9" s="75"/>
      <c r="D9" s="103"/>
      <c r="E9" s="103"/>
      <c r="F9" s="104"/>
      <c r="G9" s="49"/>
    </row>
    <row r="10" spans="1:7" s="71" customFormat="1" ht="12.75">
      <c r="A10" s="98"/>
      <c r="B10" s="100" t="s">
        <v>41</v>
      </c>
      <c r="C10" s="76"/>
      <c r="D10" s="69">
        <f>SUM(D7:D8)</f>
        <v>1</v>
      </c>
      <c r="E10" s="69">
        <f>SUM(E7:E8)</f>
        <v>1</v>
      </c>
      <c r="F10" s="77" t="str">
        <f>B10</f>
        <v>Sum</v>
      </c>
      <c r="G10" s="70"/>
    </row>
    <row r="11" spans="2:7" ht="12.75">
      <c r="B11" s="48"/>
      <c r="C11" s="97"/>
      <c r="D11" s="53" t="s">
        <v>58</v>
      </c>
      <c r="E11" s="53"/>
      <c r="F11" s="83"/>
      <c r="G11" s="49"/>
    </row>
    <row r="12" spans="2:7" ht="13.5" thickBot="1">
      <c r="B12" s="50"/>
      <c r="C12" s="51"/>
      <c r="D12" s="51"/>
      <c r="E12" s="51"/>
      <c r="F12" s="84"/>
      <c r="G12" s="52"/>
    </row>
  </sheetData>
  <sheetProtection sheet="1" objects="1" scenarios="1"/>
  <mergeCells count="1">
    <mergeCell ref="B3:G3"/>
  </mergeCells>
  <conditionalFormatting sqref="D10:E10">
    <cfRule type="cellIs" priority="1" dxfId="1" operator="notEqual" stopIfTrue="1">
      <formula>1</formula>
    </cfRule>
  </conditionalFormatting>
  <conditionalFormatting sqref="D7:D9">
    <cfRule type="expression" priority="2" dxfId="2" stopIfTrue="1">
      <formula>#REF!=FALSE</formula>
    </cfRule>
  </conditionalFormatting>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4">
    <tabColor indexed="9"/>
  </sheetPr>
  <dimension ref="A1:AZ47"/>
  <sheetViews>
    <sheetView showGridLines="0" showRowColHeaders="0" workbookViewId="0" topLeftCell="M1">
      <selection activeCell="A1" sqref="A1"/>
    </sheetView>
  </sheetViews>
  <sheetFormatPr defaultColWidth="9.140625" defaultRowHeight="12.75"/>
  <cols>
    <col min="1" max="1" width="13.421875" style="223" bestFit="1" customWidth="1"/>
    <col min="2" max="2" width="12.7109375" style="223" bestFit="1" customWidth="1"/>
    <col min="3" max="3" width="8.28125" style="223" bestFit="1" customWidth="1"/>
    <col min="4" max="5" width="7.00390625" style="223" bestFit="1" customWidth="1"/>
    <col min="6" max="7" width="6.57421875" style="223" bestFit="1" customWidth="1"/>
    <col min="8" max="8" width="11.421875" style="223" bestFit="1" customWidth="1"/>
    <col min="9" max="9" width="6.57421875" style="223" bestFit="1" customWidth="1"/>
    <col min="10" max="10" width="12.7109375" style="223" bestFit="1" customWidth="1"/>
    <col min="11" max="11" width="7.00390625" style="223" bestFit="1" customWidth="1"/>
    <col min="12" max="12" width="3.57421875" style="223" bestFit="1" customWidth="1"/>
    <col min="13" max="15" width="7.00390625" style="223" bestFit="1" customWidth="1"/>
    <col min="16" max="16" width="11.00390625" style="223" bestFit="1" customWidth="1"/>
    <col min="17" max="17" width="7.421875" style="223" bestFit="1" customWidth="1"/>
    <col min="18" max="18" width="7.00390625" style="225" bestFit="1" customWidth="1"/>
    <col min="19" max="19" width="2.00390625" style="225" bestFit="1" customWidth="1"/>
    <col min="20" max="20" width="9.00390625" style="223" bestFit="1" customWidth="1"/>
    <col min="21" max="21" width="6.57421875" style="223" customWidth="1"/>
    <col min="22" max="22" width="7.00390625" style="223" bestFit="1" customWidth="1"/>
    <col min="23" max="23" width="6.57421875" style="223" bestFit="1" customWidth="1"/>
    <col min="24" max="25" width="7.00390625" style="223" bestFit="1" customWidth="1"/>
    <col min="26" max="26" width="7.140625" style="223" bestFit="1" customWidth="1"/>
    <col min="27" max="27" width="7.00390625" style="223" bestFit="1" customWidth="1"/>
    <col min="28" max="29" width="7.140625" style="223" bestFit="1" customWidth="1"/>
    <col min="30" max="30" width="7.00390625" style="223" bestFit="1" customWidth="1"/>
    <col min="31" max="31" width="6.57421875" style="223" bestFit="1" customWidth="1"/>
    <col min="32" max="33" width="7.140625" style="223" bestFit="1" customWidth="1"/>
    <col min="34" max="35" width="9.00390625" style="223" customWidth="1"/>
    <col min="36" max="36" width="9.28125" style="223" bestFit="1" customWidth="1"/>
    <col min="37" max="37" width="9.140625" style="225" customWidth="1"/>
    <col min="38" max="52" width="9.140625" style="223" customWidth="1"/>
    <col min="53" max="16384" width="9.140625" style="227" customWidth="1"/>
  </cols>
  <sheetData>
    <row r="1" spans="1:52" s="224" customFormat="1" ht="15">
      <c r="A1" s="222" t="s">
        <v>27</v>
      </c>
      <c r="B1" s="222" t="s">
        <v>81</v>
      </c>
      <c r="C1" s="222" t="s">
        <v>149</v>
      </c>
      <c r="D1" s="222" t="s">
        <v>157</v>
      </c>
      <c r="E1" s="222" t="s">
        <v>31</v>
      </c>
      <c r="F1" s="222" t="s">
        <v>28</v>
      </c>
      <c r="G1" s="222" t="s">
        <v>151</v>
      </c>
      <c r="H1" s="222" t="s">
        <v>99</v>
      </c>
      <c r="I1" s="222" t="s">
        <v>150</v>
      </c>
      <c r="J1" s="222" t="s">
        <v>107</v>
      </c>
      <c r="K1" s="224" t="s">
        <v>82</v>
      </c>
      <c r="L1" s="222" t="s">
        <v>87</v>
      </c>
      <c r="M1" s="222" t="s">
        <v>152</v>
      </c>
      <c r="N1" s="222" t="s">
        <v>34</v>
      </c>
      <c r="O1" s="222" t="s">
        <v>91</v>
      </c>
      <c r="P1" s="224" t="s">
        <v>110</v>
      </c>
      <c r="Q1" s="222" t="s">
        <v>147</v>
      </c>
      <c r="R1" s="224" t="s">
        <v>93</v>
      </c>
      <c r="S1" s="224" t="s">
        <v>92</v>
      </c>
      <c r="T1" s="222" t="s">
        <v>153</v>
      </c>
      <c r="U1" s="222" t="s">
        <v>120</v>
      </c>
      <c r="V1" s="222" t="s">
        <v>29</v>
      </c>
      <c r="W1" s="222" t="s">
        <v>32</v>
      </c>
      <c r="X1" s="222" t="s">
        <v>148</v>
      </c>
      <c r="Y1" s="222" t="s">
        <v>83</v>
      </c>
      <c r="Z1" s="222" t="s">
        <v>84</v>
      </c>
      <c r="AA1" s="222" t="s">
        <v>30</v>
      </c>
      <c r="AB1" s="222" t="s">
        <v>33</v>
      </c>
      <c r="AC1" s="222" t="s">
        <v>85</v>
      </c>
      <c r="AD1" s="222" t="s">
        <v>86</v>
      </c>
      <c r="AE1" s="222" t="s">
        <v>154</v>
      </c>
      <c r="AF1" s="222" t="s">
        <v>89</v>
      </c>
      <c r="AG1" s="222" t="s">
        <v>90</v>
      </c>
      <c r="AH1" s="222" t="s">
        <v>156</v>
      </c>
      <c r="AI1" s="222" t="s">
        <v>155</v>
      </c>
      <c r="AJ1" s="222" t="s">
        <v>6</v>
      </c>
      <c r="AL1" s="222"/>
      <c r="AM1" s="222"/>
      <c r="AN1" s="222"/>
      <c r="AO1" s="222"/>
      <c r="AP1" s="222"/>
      <c r="AQ1" s="222"/>
      <c r="AR1" s="222"/>
      <c r="AS1" s="222"/>
      <c r="AT1" s="222"/>
      <c r="AU1" s="222"/>
      <c r="AV1" s="222"/>
      <c r="AW1" s="222"/>
      <c r="AX1" s="222"/>
      <c r="AY1" s="222"/>
      <c r="AZ1" s="222"/>
    </row>
    <row r="2" spans="1:36" ht="12.75">
      <c r="A2" s="223" t="str">
        <f>Parameters!D15</f>
        <v>Forms Check</v>
      </c>
      <c r="B2" s="223">
        <f>Main!F15/60</f>
        <v>3</v>
      </c>
      <c r="C2" s="223">
        <f>B2/Parameters!E6</f>
        <v>0.2</v>
      </c>
      <c r="D2" s="223">
        <f>Parameters!E6</f>
        <v>15</v>
      </c>
      <c r="E2" s="223">
        <f>1-K2+(K2/C2)*SUMPRODUCT(B24:B24,B45:B45)</f>
        <v>0.5</v>
      </c>
      <c r="F2" s="223">
        <f>IF(P2=FALSE,(C2^2)/SUMSQ(B24:B24),"n/a")</f>
        <v>1</v>
      </c>
      <c r="G2" s="223">
        <f>SUMPRODUCT(C11:D11,C18:D18)/(60*Parameters!E10)</f>
        <v>0</v>
      </c>
      <c r="H2" s="223">
        <f>IF(AND(J2=0,S2=1,NOT(P2)),1,IF(AND(J2=0,S2&gt;1),2,IF(AND(J2=0,S2=1,P2),3,IF(AND(J2&gt;0,S2=1,NOT(P2)),4,IF(AND(J2&gt;0,S2&gt;1),5,IF(AND(J2&gt;0,S2=1,P2),6,"n/a"))))))</f>
        <v>4</v>
      </c>
      <c r="I2" s="223">
        <f>-1+(SUMPRODUCT(B24:B24,B31:B31,B31:B31)+SUMPRODUCT(B24:B24,B31:B31,B31:B31,B38:B38))/(C2*D2^2)</f>
        <v>0</v>
      </c>
      <c r="J2" s="223">
        <f>IF(Parameters!E6&gt;1,1,0)</f>
        <v>1</v>
      </c>
      <c r="K2" s="223">
        <f>IF(P2=FALSE,1/(1+4*((1-V2)^2)*(F2-1)),1)</f>
        <v>1</v>
      </c>
      <c r="L2" s="223" t="str">
        <f>IF(H2=2,E2/S2,IF(H2=5,(D2/S2)*(SUMPRODUCT(B31:B31,B31:B31,B24:B24,B45:B45)/SUMPRODUCT(B31:B31,B31:B31,B24:B24)+I2),"n/a"))</f>
        <v>n/a</v>
      </c>
      <c r="M2" s="223">
        <f>IF(H2=4,D2*R2*(V2^(1-1/U2))/U2)</f>
        <v>3.75</v>
      </c>
      <c r="N2" s="223">
        <f>IF(AND(H2=1,V2&lt;=0.9),Y2*(E2+W2)/2,IF(AND(OR(H2=2,H2=5),V2&lt;=0.9),Y2*(L2+W2)/2,IF(AND(H2=4,V2&lt;=0.9),M2*Z2*(V2/(1-V2))*(E2+I2+W2/D2)/2,IF(AND(H2=1,V2&gt;0.9),(E2/C2+W2*(R2^2)*C2/U2)/(2*(1-V2)),IF(AND(H2=2,V2&gt;0.9),(S2*L2/C2+W2*(R2^2)*C2/(U2*S2))/(2*(1-V2)),IF(AND(H2=4,V2&gt;0.9),(E2/C2+(I2+W2/D2)*(M2^2)*C2)/(2*(1-V2)),IF(AND(H2=5,V2&gt;0.9),(S2*L2/(C2*D2)+W2*(R2^2)*C2*D2/(U2*S2))/(2*(1-V2)),FALSE)))))))</f>
        <v>2.5763984610054123</v>
      </c>
      <c r="O2" s="223">
        <f>IF(H2=4,IF(U2=1,(D2-1)*R2/2,D2^(2-V2)-1)*R2*V2/((3-V2)*U2^(2-V2)))</f>
        <v>0.14583333333333334</v>
      </c>
      <c r="P2" s="223" t="b">
        <f>Parameters!K15</f>
        <v>0</v>
      </c>
      <c r="Q2" s="223">
        <f>Parameters!G15</f>
        <v>0.01</v>
      </c>
      <c r="R2" s="225">
        <f>Parameters!E15</f>
        <v>0.25</v>
      </c>
      <c r="S2" s="225">
        <f>Parameters!I15</f>
        <v>1</v>
      </c>
      <c r="T2" s="223">
        <f>IF(OR(H2=3,H2=6),"n/a",B2*Parameters!E15/Parameters!I15)</f>
        <v>0.75</v>
      </c>
      <c r="U2" s="223">
        <f>Main!F22</f>
        <v>1</v>
      </c>
      <c r="V2" s="226">
        <f>IF(OR(H2=3,H2=6),0,T2/Main!F22)</f>
        <v>0.75</v>
      </c>
      <c r="W2" s="223">
        <f>Parameters!G15/Parameters!E15^2</f>
        <v>0.16</v>
      </c>
      <c r="X2" s="223">
        <f>V2^(SQRT(2*Main!F22+2)-1)</f>
        <v>0.75</v>
      </c>
      <c r="Y2" s="223">
        <f>X2*Parameters!E15*Z2/(Main!F22*(1-Calculations!V2))</f>
        <v>0.6726888932129014</v>
      </c>
      <c r="Z2" s="223">
        <f>IF(H2=1,IF(E2&lt;1,EXP(-2*((1-V2)*(1-E2)^2)/(3*V2*(E2+W2))),1),IF(OR(H2=2,H2=5),IF(L2&lt;1,EXP(-2*((1-V2)*(1-L2)^2)/(3*V2*(L2+W2))),1),IF(H2=4,IF(E2&lt;1,EXP(-2*((1-V2)*(1-E2)^2)/(3*V2*(E2+I2+W2/D2))),1))))</f>
        <v>0.8969185242838685</v>
      </c>
      <c r="AA2" s="223">
        <f>IF(H2=1,N2+Parameters!E15+G2,IF(OR(H2=2,H2=5),N2+Parameters!E15+G2+AD2,IF(OR(H2=3,H2=6),Parameters!E15+G2,IF(H2=4,N2+Parameters!E15+G2+O2))))</f>
        <v>2.9722317943387457</v>
      </c>
      <c r="AB2" s="223">
        <f>IF(H2=1,1+(1-V2^2)*(E2-1)+AC2,IF(OR(H2=2,H2=5),1+(1-V2^2)*(L2-1)+AC2,IF(H2=3,E2*(1-AF2)+AF2,IF(H2=4,D2*E2*(1-V2^2)+((1-V2)^2)*(D2-1)+(V2^2)*W2,IF(H2=6,((D2*E2+D2)*(D2*E2+D2-1)+SQRT(W2)*AE2^SQRT(2))/(D2*E2+D2+SQRT(W2)*AE2^SQRT(2)))))))</f>
        <v>4.24625</v>
      </c>
      <c r="AC2" s="223">
        <f>(V2^2)*(MAX(0.2,W2)-1)/SQRT(Main!F22)</f>
        <v>-0.45</v>
      </c>
      <c r="AD2" s="223" t="b">
        <f>IF(OR(H2=2,H2=5),(Parameters!I15-1)/(2*Calculations!B2))</f>
        <v>0</v>
      </c>
      <c r="AE2" s="223">
        <f>B2*Parameters!E15</f>
        <v>0.75</v>
      </c>
      <c r="AF2" s="223">
        <f>SQRT(W2)*AE2^SQRT(2)/(1+E2+SQRT(W2)*AE2^SQRT(2))</f>
        <v>0.15076677746627376</v>
      </c>
      <c r="AG2" s="223">
        <f>D2-X2+Main!F22*V2</f>
        <v>15</v>
      </c>
      <c r="AH2" s="223">
        <f>S2-1</f>
        <v>0</v>
      </c>
      <c r="AI2" s="223">
        <f>IF(OR(H2=3,H2=6),"n/a",Main!F22*B$2*60*S2/(R2*B2))</f>
        <v>240</v>
      </c>
      <c r="AJ2" s="223">
        <f>B2*Main!P$7</f>
        <v>15.537369778720645</v>
      </c>
    </row>
    <row r="3" spans="1:36" ht="12.75">
      <c r="A3" s="222" t="str">
        <f>Parameters!D16</f>
        <v>Vaccine</v>
      </c>
      <c r="B3" s="223">
        <f>SUMPRODUCT(B2:B2,C11:C11)</f>
        <v>3</v>
      </c>
      <c r="C3" s="223">
        <f>SUM(C24:C25)</f>
        <v>3</v>
      </c>
      <c r="D3" s="223">
        <f>SUMPRODUCT(C24:C25,C31:C32)/C3</f>
        <v>1</v>
      </c>
      <c r="E3" s="223">
        <f>1-K3+(K3/C3)*SUMPRODUCT(C24:C25,C45:C46)</f>
        <v>4.24625</v>
      </c>
      <c r="F3" s="223">
        <f>IF(P3=FALSE,(C3^2)/SUMSQ(C24:C25),"n/a")</f>
        <v>1</v>
      </c>
      <c r="G3" s="223">
        <f>SUMPRODUCT(D12:D12,D19:D19)/(60*Parameters!E10)</f>
        <v>0</v>
      </c>
      <c r="H3" s="223">
        <f>IF(AND(J3=0,S3=1,NOT(P3)),1,IF(AND(J3=0,S3&gt;1),2,IF(AND(J3=0,S3=1,P3),3,IF(AND(J3&gt;0,S3=1,NOT(P3)),4,IF(AND(J3&gt;0,S3&gt;1),5,IF(AND(J3&gt;0,S3=1,P3),6,"n/a"))))))</f>
        <v>1</v>
      </c>
      <c r="I3" s="223">
        <f>-1+(SUMPRODUCT(C24:C25,C31:C32,C31:C32)+SUMPRODUCT(C24:C25,C31:C32,C31:C32,C38:C39))/(C3*D3^2)</f>
        <v>0</v>
      </c>
      <c r="J3" s="223">
        <f>IF(SUMPRODUCT(AH2:AH2,C11:C11)&gt;0,1,0)</f>
        <v>0</v>
      </c>
      <c r="K3" s="223">
        <f>IF(P3=FALSE,1/(1+4*((1-V3)^2)*(F3-1)),1)</f>
        <v>1</v>
      </c>
      <c r="L3" s="223" t="str">
        <f>IF(H3=2,E3/S3,IF(H3=5,(D3/S3)*(SUMPRODUCT(C31:C32,C31:C32,C24:C25,C45:C46)/SUMPRODUCT(C31:C32,C31:C32,C24:C25)+I3),"n/a"))</f>
        <v>n/a</v>
      </c>
      <c r="M3" s="223" t="b">
        <f>IF(H3=4,D3*R3*(V3^(1-1/U3))/U3)</f>
        <v>0</v>
      </c>
      <c r="N3" s="223">
        <f>IF(AND(H3=1,V3&lt;=0.9),Y3*(E3+W3)/2,IF(AND(OR(H3=2,H3=5),V3&lt;=0.9),Y3*(L3+W3)/2,IF(AND(H3=4,V3&lt;=0.9),M3*Z3*(V3/(1-V3))*(E3+I3+W3/D3)/2,IF(AND(H3=1,V3&gt;0.9),(E3/C3+W3*(R3^2)*C3/U3)/(2*(1-V3)),IF(AND(H3=2,V3&gt;0.9),(S3*L3/C3+W3*(R3^2)*C3/(U3*S3))/(2*(1-V3)),IF(AND(H3=4,V3&gt;0.9),(E3/C3+(I3+W3/D3)*(M3^2)*C3)/(2*(1-V3)),IF(AND(H3=5,V3&gt;0.9),(S3*L3/(C3*D3)+W3*(R3^2)*C3*D3/(U3*S3))/(2*(1-V3)),FALSE)))))))</f>
        <v>1.2068914652348035</v>
      </c>
      <c r="O3" s="223" t="b">
        <f>IF(H3=4,IF(U3=1,(D3-1)*R3/2,D3^(2-V3)-1)*R3*V3/((3-V3)*U3^(2-V3)))</f>
        <v>0</v>
      </c>
      <c r="P3" s="223" t="b">
        <f>Parameters!K16</f>
        <v>0</v>
      </c>
      <c r="Q3" s="223">
        <f>Parameters!G16</f>
        <v>0.25</v>
      </c>
      <c r="R3" s="225">
        <f>Parameters!E16</f>
        <v>1</v>
      </c>
      <c r="S3" s="225">
        <f>Parameters!I16</f>
        <v>1</v>
      </c>
      <c r="T3" s="223">
        <f>IF(OR(H3=3,H3=6),"n/a",B3*Parameters!E16/Parameters!I16)</f>
        <v>3</v>
      </c>
      <c r="U3" s="223">
        <f>Main!F23</f>
        <v>4</v>
      </c>
      <c r="V3" s="226">
        <f>IF(OR(H3=3,H3=6),0,T3/Main!F23)</f>
        <v>0.75</v>
      </c>
      <c r="W3" s="223">
        <f>Parameters!G16/Parameters!E16^2</f>
        <v>0.25</v>
      </c>
      <c r="X3" s="223">
        <f>V3^(SQRT(2*Main!F23+2)-1)</f>
        <v>0.5368435764180388</v>
      </c>
      <c r="Y3" s="223">
        <f>X3*Parameters!E16*Z3/(Main!F23*(1-Calculations!V3))</f>
        <v>0.5368435764180388</v>
      </c>
      <c r="Z3" s="223">
        <f>IF(H3=1,IF(E3&lt;1,EXP(-2*((1-V3)*(1-E3)^2)/(3*V3*(E3+W3))),1),IF(OR(H3=2,H3=5),IF(L3&lt;1,EXP(-2*((1-V3)*(1-L3)^2)/(3*V3*(L3+W3))),1),IF(H3=4,IF(E3&lt;1,EXP(-2*((1-V3)*(1-E3)^2)/(3*V3*(E3+I3+W3/D3))),1))))</f>
        <v>1</v>
      </c>
      <c r="AA3" s="223">
        <f>IF(H3=1,N3+Parameters!E16+G3,IF(OR(H3=2,H3=5),N3+Parameters!E16+G3+AD3,IF(OR(H3=3,H3=6),Parameters!E16+G3,IF(H3=4,N3+Parameters!E16+G3+O3))))</f>
        <v>2.2068914652348033</v>
      </c>
      <c r="AB3" s="223">
        <f>IF(H3=1,1+(1-V3^2)*(E3-1)+AC3,IF(OR(H3=2,H3=5),1+(1-V3^2)*(L3-1)+AC3,IF(H3=3,E3*(1-AF3)+AF3,IF(H3=4,D3*E3*(1-V3^2)+((1-V3)^2)*(D3-1)+(V3^2)*W3,IF(H3=6,((D3*E3+D3)*(D3*E3+D3-1)+SQRT(W3)*AE3^SQRT(2))/(D3*E3+D3+SQRT(W3)*AE3^SQRT(2)))))))</f>
        <v>2.2092968749999997</v>
      </c>
      <c r="AC3" s="223">
        <f>(V3^2)*(MAX(0.2,W3)-1)/SQRT(Main!F23)</f>
        <v>-0.2109375</v>
      </c>
      <c r="AD3" s="223" t="b">
        <f>IF(OR(H3=2,H3=5),(Parameters!I16-1)/(2*Calculations!B3))</f>
        <v>0</v>
      </c>
      <c r="AE3" s="223">
        <f>B3*Parameters!E16</f>
        <v>3</v>
      </c>
      <c r="AF3" s="223">
        <f>SQRT(W3)*AE3^SQRT(2)/(1+E3+SQRT(W3)*AE3^SQRT(2))</f>
        <v>0.3106701152114117</v>
      </c>
      <c r="AG3" s="223">
        <f>D3-X3+Main!F23*V3</f>
        <v>3.463156423581961</v>
      </c>
      <c r="AH3" s="223">
        <f>S3-1</f>
        <v>0</v>
      </c>
      <c r="AI3" s="223">
        <f>IF(OR(H3=3,H3=6),"n/a",Main!F23*B$2*60*S3/(R3*B3))</f>
        <v>240</v>
      </c>
      <c r="AJ3" s="223">
        <f>B3*Main!P$7</f>
        <v>15.537369778720645</v>
      </c>
    </row>
    <row r="4" spans="1:52" s="224" customFormat="1" ht="15">
      <c r="A4" s="222" t="s">
        <v>27</v>
      </c>
      <c r="B4" s="222" t="s">
        <v>81</v>
      </c>
      <c r="C4" s="222" t="s">
        <v>97</v>
      </c>
      <c r="D4" s="222" t="s">
        <v>157</v>
      </c>
      <c r="E4" s="222" t="s">
        <v>31</v>
      </c>
      <c r="F4" s="222" t="s">
        <v>28</v>
      </c>
      <c r="G4" s="222" t="s">
        <v>98</v>
      </c>
      <c r="H4" s="222" t="s">
        <v>99</v>
      </c>
      <c r="I4" s="222" t="s">
        <v>100</v>
      </c>
      <c r="J4" s="222" t="s">
        <v>107</v>
      </c>
      <c r="K4" s="224" t="s">
        <v>82</v>
      </c>
      <c r="L4" s="222" t="s">
        <v>87</v>
      </c>
      <c r="M4" s="222" t="s">
        <v>103</v>
      </c>
      <c r="N4" s="222" t="s">
        <v>34</v>
      </c>
      <c r="O4" s="222" t="s">
        <v>91</v>
      </c>
      <c r="P4" s="224" t="s">
        <v>110</v>
      </c>
      <c r="Q4" s="222" t="s">
        <v>94</v>
      </c>
      <c r="R4" s="224" t="s">
        <v>93</v>
      </c>
      <c r="S4" s="224" t="s">
        <v>92</v>
      </c>
      <c r="T4" s="222" t="s">
        <v>101</v>
      </c>
      <c r="U4" s="222" t="s">
        <v>120</v>
      </c>
      <c r="V4" s="222" t="s">
        <v>29</v>
      </c>
      <c r="W4" s="222" t="s">
        <v>32</v>
      </c>
      <c r="X4" s="222" t="s">
        <v>102</v>
      </c>
      <c r="Y4" s="222" t="s">
        <v>83</v>
      </c>
      <c r="Z4" s="222" t="s">
        <v>84</v>
      </c>
      <c r="AA4" s="222" t="s">
        <v>30</v>
      </c>
      <c r="AB4" s="222" t="s">
        <v>33</v>
      </c>
      <c r="AC4" s="222" t="s">
        <v>85</v>
      </c>
      <c r="AD4" s="222" t="s">
        <v>86</v>
      </c>
      <c r="AE4" s="222" t="s">
        <v>88</v>
      </c>
      <c r="AF4" s="222" t="s">
        <v>89</v>
      </c>
      <c r="AG4" s="222" t="s">
        <v>90</v>
      </c>
      <c r="AH4" s="222" t="s">
        <v>111</v>
      </c>
      <c r="AI4" s="222" t="s">
        <v>112</v>
      </c>
      <c r="AJ4" s="222" t="s">
        <v>6</v>
      </c>
      <c r="AL4" s="222"/>
      <c r="AM4" s="222"/>
      <c r="AN4" s="222"/>
      <c r="AO4" s="222"/>
      <c r="AP4" s="222"/>
      <c r="AQ4" s="222"/>
      <c r="AR4" s="222"/>
      <c r="AS4" s="222"/>
      <c r="AT4" s="222"/>
      <c r="AU4" s="222"/>
      <c r="AV4" s="222"/>
      <c r="AW4" s="222"/>
      <c r="AX4" s="222"/>
      <c r="AY4" s="222"/>
      <c r="AZ4" s="222"/>
    </row>
    <row r="5" ht="12.75">
      <c r="AM5" s="223" t="s">
        <v>116</v>
      </c>
    </row>
    <row r="6" ht="12.75">
      <c r="AM6" s="223" t="s">
        <v>117</v>
      </c>
    </row>
    <row r="7" ht="12.75">
      <c r="AM7" s="223" t="s">
        <v>118</v>
      </c>
    </row>
    <row r="8" spans="1:39" ht="12.75">
      <c r="A8" s="222" t="s">
        <v>167</v>
      </c>
      <c r="B8" s="222" t="s">
        <v>168</v>
      </c>
      <c r="C8" s="222"/>
      <c r="D8" s="222"/>
      <c r="AM8" s="223" t="s">
        <v>95</v>
      </c>
    </row>
    <row r="9" spans="1:39" ht="12.75">
      <c r="A9" s="222" t="s">
        <v>169</v>
      </c>
      <c r="B9" s="222" t="str">
        <f>A2</f>
        <v>Forms Check</v>
      </c>
      <c r="C9" s="222" t="str">
        <f>A3</f>
        <v>Vaccine</v>
      </c>
      <c r="D9" s="222" t="s">
        <v>39</v>
      </c>
      <c r="AM9" s="223" t="s">
        <v>96</v>
      </c>
    </row>
    <row r="10" spans="1:39" ht="12.75">
      <c r="A10" s="222" t="s">
        <v>170</v>
      </c>
      <c r="B10" s="223">
        <v>1</v>
      </c>
      <c r="AM10" s="223" t="s">
        <v>104</v>
      </c>
    </row>
    <row r="11" spans="1:39" ht="12.75">
      <c r="A11" s="222" t="str">
        <f>A2</f>
        <v>Forms Check</v>
      </c>
      <c r="C11" s="223">
        <f>Tables!$D$7</f>
        <v>1</v>
      </c>
      <c r="D11" s="223">
        <f>Tables!$D$8</f>
        <v>0</v>
      </c>
      <c r="AM11" s="223" t="s">
        <v>105</v>
      </c>
    </row>
    <row r="12" spans="1:39" ht="12.75">
      <c r="A12" s="222" t="str">
        <f>A3</f>
        <v>Vaccine</v>
      </c>
      <c r="C12" s="222"/>
      <c r="D12" s="223">
        <f>Tables!$E$8</f>
        <v>1</v>
      </c>
      <c r="F12" s="222"/>
      <c r="AM12" s="223" t="s">
        <v>106</v>
      </c>
    </row>
    <row r="13" spans="3:39" ht="12.75">
      <c r="C13" s="222"/>
      <c r="F13" s="222"/>
      <c r="AM13" s="223" t="s">
        <v>108</v>
      </c>
    </row>
    <row r="14" spans="3:39" ht="12.75">
      <c r="C14" s="222"/>
      <c r="F14" s="222"/>
      <c r="AM14" s="223" t="s">
        <v>109</v>
      </c>
    </row>
    <row r="15" spans="1:39" ht="12.75">
      <c r="A15" s="222" t="s">
        <v>171</v>
      </c>
      <c r="B15" s="222" t="s">
        <v>168</v>
      </c>
      <c r="C15" s="222"/>
      <c r="D15" s="222"/>
      <c r="F15" s="222"/>
      <c r="AM15" s="223" t="s">
        <v>119</v>
      </c>
    </row>
    <row r="16" spans="1:39" ht="12.75">
      <c r="A16" s="222" t="s">
        <v>169</v>
      </c>
      <c r="B16" s="222" t="str">
        <f>A2</f>
        <v>Forms Check</v>
      </c>
      <c r="C16" s="222" t="str">
        <f>A3</f>
        <v>Vaccine</v>
      </c>
      <c r="D16" s="222" t="s">
        <v>39</v>
      </c>
      <c r="F16" s="222"/>
      <c r="AM16" s="223" t="s">
        <v>125</v>
      </c>
    </row>
    <row r="17" spans="1:39" ht="12.75">
      <c r="A17" s="222" t="s">
        <v>170</v>
      </c>
      <c r="B17" s="223">
        <v>0</v>
      </c>
      <c r="C17" s="222"/>
      <c r="F17" s="222"/>
      <c r="AM17" s="223" t="s">
        <v>126</v>
      </c>
    </row>
    <row r="18" spans="1:39" ht="12.75">
      <c r="A18" s="222" t="str">
        <f>A2</f>
        <v>Forms Check</v>
      </c>
      <c r="C18" s="222">
        <f>Tables!$D$20</f>
        <v>0</v>
      </c>
      <c r="D18" s="223">
        <f>Tables!$D$21</f>
        <v>0</v>
      </c>
      <c r="F18" s="222"/>
      <c r="AM18" s="223" t="s">
        <v>127</v>
      </c>
    </row>
    <row r="19" spans="1:39" ht="12.75">
      <c r="A19" s="222" t="str">
        <f>A3</f>
        <v>Vaccine</v>
      </c>
      <c r="C19" s="222"/>
      <c r="D19" s="223">
        <f>Tables!$E$21</f>
        <v>0</v>
      </c>
      <c r="F19" s="222"/>
      <c r="AM19" s="223" t="s">
        <v>128</v>
      </c>
    </row>
    <row r="20" spans="3:39" ht="12.75">
      <c r="C20" s="222"/>
      <c r="F20" s="222"/>
      <c r="AM20" s="223" t="s">
        <v>129</v>
      </c>
    </row>
    <row r="21" spans="3:39" ht="12.75">
      <c r="C21" s="222"/>
      <c r="F21" s="222"/>
      <c r="AM21" s="223" t="s">
        <v>130</v>
      </c>
    </row>
    <row r="22" spans="1:39" ht="12.75">
      <c r="A22" s="222" t="s">
        <v>172</v>
      </c>
      <c r="B22" s="222" t="s">
        <v>168</v>
      </c>
      <c r="C22" s="222"/>
      <c r="D22" s="222"/>
      <c r="F22" s="222"/>
      <c r="AM22" s="223" t="s">
        <v>131</v>
      </c>
    </row>
    <row r="23" spans="1:39" ht="12.75">
      <c r="A23" s="222" t="s">
        <v>169</v>
      </c>
      <c r="B23" s="222" t="str">
        <f>A2</f>
        <v>Forms Check</v>
      </c>
      <c r="C23" s="222" t="str">
        <f>A3</f>
        <v>Vaccine</v>
      </c>
      <c r="D23" s="222" t="s">
        <v>39</v>
      </c>
      <c r="F23" s="222"/>
      <c r="AM23" s="223" t="s">
        <v>132</v>
      </c>
    </row>
    <row r="24" spans="1:39" ht="12.75">
      <c r="A24" s="222" t="s">
        <v>170</v>
      </c>
      <c r="B24" s="223">
        <f>C2</f>
        <v>0.2</v>
      </c>
      <c r="C24" s="222"/>
      <c r="F24" s="222"/>
      <c r="AM24" s="223" t="s">
        <v>133</v>
      </c>
    </row>
    <row r="25" spans="1:39" ht="12.75">
      <c r="A25" s="222" t="str">
        <f>A2</f>
        <v>Forms Check</v>
      </c>
      <c r="C25" s="222">
        <f>IF(OR(H2=1,H2=3,H2=4,H2=6),B2*C11,IF(OR(H2=2,H2=5),B2/S2*(1-((1-C11)^S2)),"n/a"))</f>
        <v>3</v>
      </c>
      <c r="D25" s="223">
        <f>IF(OR(H2=1,H2=3,H2=4,H2=6),B2*D11,IF(OR(H2=2,H2=5),B2/S2*(1-((1-D11)^S2)),"n/a"))</f>
        <v>0</v>
      </c>
      <c r="F25" s="222"/>
      <c r="AM25" s="223" t="s">
        <v>134</v>
      </c>
    </row>
    <row r="26" spans="1:39" ht="12.75">
      <c r="A26" s="222" t="str">
        <f>A3</f>
        <v>Vaccine</v>
      </c>
      <c r="C26" s="222"/>
      <c r="D26" s="223">
        <f>IF(OR(H3=1,H3=3,H3=4,H3=6),B3*D12,IF(OR(H3=2,H3=5),B3/S3*(1-((1-D12)^S3)),"n/a"))</f>
        <v>3</v>
      </c>
      <c r="F26" s="222"/>
      <c r="AM26" s="223" t="s">
        <v>135</v>
      </c>
    </row>
    <row r="27" spans="3:39" ht="12.75">
      <c r="C27" s="222"/>
      <c r="F27" s="222"/>
      <c r="AM27" s="223" t="s">
        <v>136</v>
      </c>
    </row>
    <row r="28" spans="3:39" ht="12.75">
      <c r="C28" s="222"/>
      <c r="F28" s="222"/>
      <c r="AM28" s="223" t="s">
        <v>137</v>
      </c>
    </row>
    <row r="29" spans="1:39" ht="12.75">
      <c r="A29" s="222" t="s">
        <v>173</v>
      </c>
      <c r="B29" s="222" t="s">
        <v>168</v>
      </c>
      <c r="C29" s="222"/>
      <c r="D29" s="222"/>
      <c r="F29" s="222"/>
      <c r="AM29" s="223" t="s">
        <v>138</v>
      </c>
    </row>
    <row r="30" spans="1:39" ht="12.75">
      <c r="A30" s="222" t="s">
        <v>169</v>
      </c>
      <c r="B30" s="222" t="str">
        <f>A2</f>
        <v>Forms Check</v>
      </c>
      <c r="C30" s="222" t="str">
        <f>A3</f>
        <v>Vaccine</v>
      </c>
      <c r="D30" s="222" t="s">
        <v>39</v>
      </c>
      <c r="F30" s="222"/>
      <c r="AM30" s="223" t="s">
        <v>139</v>
      </c>
    </row>
    <row r="31" spans="1:39" ht="12.75">
      <c r="A31" s="222" t="s">
        <v>170</v>
      </c>
      <c r="B31" s="223">
        <f>Parameters!E6</f>
        <v>15</v>
      </c>
      <c r="C31" s="222"/>
      <c r="F31" s="222"/>
      <c r="AM31" s="223" t="s">
        <v>140</v>
      </c>
    </row>
    <row r="32" spans="1:39" ht="12.75">
      <c r="A32" s="222" t="str">
        <f>A2</f>
        <v>Forms Check</v>
      </c>
      <c r="C32" s="222">
        <f>IF(OR(C11=0),0,IF(OR(H2=1,H2=3,H2=4,H2=6),1,IF(OR(H2=2,H2=5),S2*C11/(1-((1-C11)^S2)),"n/a")))</f>
        <v>1</v>
      </c>
      <c r="D32" s="223">
        <f>IF(OR(D11=0),0,IF(OR(H2=1,H2=3,H2=4,H2=6),1,IF(OR(H2=2,H2=5),S2*D11/(1-((1-D11)^S2)),"n/a")))</f>
        <v>0</v>
      </c>
      <c r="F32" s="222"/>
      <c r="AM32" s="223" t="s">
        <v>141</v>
      </c>
    </row>
    <row r="33" spans="1:39" ht="12.75">
      <c r="A33" s="222" t="str">
        <f>A3</f>
        <v>Vaccine</v>
      </c>
      <c r="C33" s="222"/>
      <c r="D33" s="223">
        <f>IF(OR(D12=0),0,IF(OR(H3=1,H3=3,H3=4,H3=6),1,IF(OR(H3=2,H3=5),S3*D12/(1-((1-D12)^S3)),"n/a")))</f>
        <v>1</v>
      </c>
      <c r="F33" s="222"/>
      <c r="AM33" s="223" t="s">
        <v>142</v>
      </c>
    </row>
    <row r="34" spans="3:39" ht="12.75">
      <c r="C34" s="222"/>
      <c r="F34" s="222"/>
      <c r="AM34" s="223" t="s">
        <v>143</v>
      </c>
    </row>
    <row r="35" spans="3:39" ht="12.75">
      <c r="C35" s="222"/>
      <c r="F35" s="222"/>
      <c r="AM35" s="223" t="s">
        <v>144</v>
      </c>
    </row>
    <row r="36" spans="1:39" ht="12.75">
      <c r="A36" s="222" t="s">
        <v>174</v>
      </c>
      <c r="B36" s="222" t="s">
        <v>168</v>
      </c>
      <c r="C36" s="222"/>
      <c r="D36" s="222"/>
      <c r="AM36" s="223" t="s">
        <v>121</v>
      </c>
    </row>
    <row r="37" spans="1:39" ht="12.75">
      <c r="A37" s="222" t="s">
        <v>169</v>
      </c>
      <c r="B37" s="222" t="str">
        <f>A2</f>
        <v>Forms Check</v>
      </c>
      <c r="C37" s="222" t="str">
        <f>A3</f>
        <v>Vaccine</v>
      </c>
      <c r="D37" s="222" t="s">
        <v>39</v>
      </c>
      <c r="AM37" s="223" t="s">
        <v>122</v>
      </c>
    </row>
    <row r="38" spans="1:39" ht="12.75">
      <c r="A38" s="222" t="s">
        <v>170</v>
      </c>
      <c r="B38" s="223">
        <f>Parameters!I6/((Parameters!E6)^2)</f>
        <v>0</v>
      </c>
      <c r="AM38" s="223" t="s">
        <v>123</v>
      </c>
    </row>
    <row r="39" spans="1:39" ht="12.75">
      <c r="A39" s="222" t="str">
        <f>A2</f>
        <v>Forms Check</v>
      </c>
      <c r="C39" s="223">
        <f>IF(OR(C11=0),0,IF(OR(H2=1,H2=3,H2=4,H2=6),0,IF(OR(H2=2,H2=5),(1-C11-(S2*C11+1-C11)*((1-C11)^S2))/(S2*C11),"n/a")))</f>
        <v>0</v>
      </c>
      <c r="D39" s="223">
        <f>IF(OR(D11=0),0,IF(OR(H2=1,H2=3,H2=4,H2=6),0,IF(OR(H2=2,H2=5),(1-D11-(S2*D11+1-D11)*((1-D11)^S2))/(S2*D11),"n/a")))</f>
        <v>0</v>
      </c>
      <c r="AM39" s="223" t="s">
        <v>124</v>
      </c>
    </row>
    <row r="40" spans="1:4" ht="12.75">
      <c r="A40" s="222" t="str">
        <f>A3</f>
        <v>Vaccine</v>
      </c>
      <c r="D40" s="223">
        <f>IF(OR(D12=0),0,IF(OR(H3=1,H3=3,H3=4,H3=6),0,IF(OR(H3=2,H3=5),(1-D12-(S3*D12+1-D12)*((1-D12)^S3))/(S3*D12),"n/a")))</f>
        <v>0</v>
      </c>
    </row>
    <row r="43" spans="1:4" ht="12.75">
      <c r="A43" s="222" t="s">
        <v>175</v>
      </c>
      <c r="B43" s="222" t="s">
        <v>168</v>
      </c>
      <c r="C43" s="222"/>
      <c r="D43" s="222"/>
    </row>
    <row r="44" spans="1:4" ht="12.75">
      <c r="A44" s="222" t="s">
        <v>169</v>
      </c>
      <c r="B44" s="222" t="str">
        <f>A2</f>
        <v>Forms Check</v>
      </c>
      <c r="C44" s="222" t="str">
        <f>A3</f>
        <v>Vaccine</v>
      </c>
      <c r="D44" s="222" t="s">
        <v>39</v>
      </c>
    </row>
    <row r="45" spans="1:2" ht="12.75">
      <c r="A45" s="222" t="s">
        <v>170</v>
      </c>
      <c r="B45" s="223">
        <f>Parameters!E8</f>
        <v>0.5</v>
      </c>
    </row>
    <row r="46" spans="1:4" ht="12.75">
      <c r="A46" s="222" t="str">
        <f>A2</f>
        <v>Forms Check</v>
      </c>
      <c r="C46" s="223">
        <f>IF(H2=5,(1-((1-C11)^S2))*AB2+((1-C11)^S2)*L2,IF(H2=1,C11*AB2+(1-C11)*C11*E2+((1-C11)^2)*SUMPRODUCT(B24:B24,B45:B45)/C2,IF(H2=2,(1-((1-C11)^S2))*AB2+((1-C11)^S2),IF(H2=4,C11*AB2+1-C11,IF(OR(H2=3,H2=6),C11*AB2+(1-C11)*E2,"n/a")))))</f>
        <v>4.24625</v>
      </c>
      <c r="D46" s="223">
        <f>IF(H2=5,(1-((1-D11)^S2))*AB2+((1-D11)^S2)*L2,IF(H2=1,D11*AB2+(1-D11)*D11*E2+((1-D11)^2)*SUMPRODUCT(B24:B24,B45:B45)/C2,IF(H2=2,(1-((1-D11)^S2))*AB2+((1-D11)^S2),IF(H2=4,D11*AB2+1-D11,IF(OR(H2=3,H2=6),D11*AB2+(1-D11)*E2,"n/a")))))</f>
        <v>1</v>
      </c>
    </row>
    <row r="47" spans="1:4" ht="12.75">
      <c r="A47" s="222" t="str">
        <f>A3</f>
        <v>Vaccine</v>
      </c>
      <c r="D47" s="223">
        <f>IF(H3=5,(1-((1-D12)^S3))*AB3+((1-D12)^S3)*L3,IF(H3=1,D12*AB3+(1-D12)*D12*E3+((1-D12)^2)*SUMPRODUCT(C24:C25,C45:C46)/C3,IF(H3=2,(1-((1-D12)^S3))*AB3+((1-D12)^S3),IF(H3=4,D12*AB3+1-D12,IF(OR(H3=3,H3=6),D12*AB3+(1-D12)*E3,"n/a")))))</f>
        <v>2.2092968749999997</v>
      </c>
    </row>
  </sheetData>
  <sheetProtection sheet="1" objects="1" scenarios="1"/>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9">
    <tabColor indexed="47"/>
  </sheetPr>
  <dimension ref="B4:J20"/>
  <sheetViews>
    <sheetView showGridLines="0" showRowColHeaders="0" workbookViewId="0" topLeftCell="A1">
      <selection activeCell="A1" sqref="A1"/>
    </sheetView>
  </sheetViews>
  <sheetFormatPr defaultColWidth="9.140625" defaultRowHeight="12.75"/>
  <cols>
    <col min="1" max="1" width="34.421875" style="0" customWidth="1"/>
    <col min="2" max="3" width="2.7109375" style="0" customWidth="1"/>
    <col min="4" max="4" width="23.421875" style="0" bestFit="1" customWidth="1"/>
    <col min="5" max="5" width="2.7109375" style="0" customWidth="1"/>
    <col min="6" max="6" width="8.8515625" style="0" customWidth="1"/>
    <col min="7" max="7" width="2.7109375" style="0" customWidth="1"/>
    <col min="8" max="8" width="8.8515625" style="0" customWidth="1"/>
    <col min="9" max="9" width="2.7109375" style="0" customWidth="1"/>
    <col min="10" max="16384" width="8.8515625" style="0" customWidth="1"/>
  </cols>
  <sheetData>
    <row r="3" ht="13.5" thickBot="1"/>
    <row r="4" spans="2:10" ht="13.5" thickBot="1">
      <c r="B4" s="190"/>
      <c r="C4" s="191"/>
      <c r="D4" s="191"/>
      <c r="E4" s="191"/>
      <c r="F4" s="191"/>
      <c r="G4" s="191"/>
      <c r="H4" s="191"/>
      <c r="I4" s="191"/>
      <c r="J4" s="192"/>
    </row>
    <row r="5" spans="2:10" ht="12.75">
      <c r="B5" s="193"/>
      <c r="C5" s="180"/>
      <c r="D5" s="181"/>
      <c r="E5" s="181"/>
      <c r="F5" s="181"/>
      <c r="G5" s="182"/>
      <c r="H5" s="198"/>
      <c r="I5" s="198"/>
      <c r="J5" s="194"/>
    </row>
    <row r="6" spans="2:10" ht="13.5" thickBot="1">
      <c r="B6" s="193"/>
      <c r="C6" s="183"/>
      <c r="D6" s="176"/>
      <c r="E6" s="176"/>
      <c r="F6" s="176" t="s">
        <v>4</v>
      </c>
      <c r="G6" s="184"/>
      <c r="H6" s="198"/>
      <c r="I6" s="198"/>
      <c r="J6" s="194"/>
    </row>
    <row r="7" spans="2:10" ht="24" customHeight="1" thickBot="1">
      <c r="B7" s="193"/>
      <c r="C7" s="183"/>
      <c r="D7" s="177" t="s">
        <v>163</v>
      </c>
      <c r="E7" s="178"/>
      <c r="F7" s="41">
        <v>1</v>
      </c>
      <c r="G7" s="185"/>
      <c r="H7" s="198"/>
      <c r="I7" s="198"/>
      <c r="J7" s="194"/>
    </row>
    <row r="8" spans="2:10" ht="24" customHeight="1" thickBot="1">
      <c r="B8" s="193"/>
      <c r="C8" s="183"/>
      <c r="D8" s="177" t="s">
        <v>164</v>
      </c>
      <c r="E8" s="178"/>
      <c r="F8" s="41">
        <v>2</v>
      </c>
      <c r="G8" s="185"/>
      <c r="H8" s="198"/>
      <c r="I8" s="198"/>
      <c r="J8" s="194"/>
    </row>
    <row r="9" spans="2:10" ht="12.75">
      <c r="B9" s="193"/>
      <c r="C9" s="183"/>
      <c r="D9" s="175"/>
      <c r="E9" s="175"/>
      <c r="F9" s="179"/>
      <c r="G9" s="186"/>
      <c r="H9" s="198"/>
      <c r="I9" s="198"/>
      <c r="J9" s="194"/>
    </row>
    <row r="10" spans="2:10" ht="12.75">
      <c r="B10" s="193"/>
      <c r="C10" s="183"/>
      <c r="D10" s="176" t="s">
        <v>71</v>
      </c>
      <c r="E10" s="175"/>
      <c r="F10" s="112">
        <f>SUM(F7:F9)</f>
        <v>3</v>
      </c>
      <c r="G10" s="186"/>
      <c r="H10" s="198"/>
      <c r="I10" s="198"/>
      <c r="J10" s="194"/>
    </row>
    <row r="11" spans="2:10" ht="13.5" thickBot="1">
      <c r="B11" s="193"/>
      <c r="C11" s="187"/>
      <c r="D11" s="188"/>
      <c r="E11" s="188"/>
      <c r="F11" s="188"/>
      <c r="G11" s="189"/>
      <c r="H11" s="198"/>
      <c r="I11" s="198"/>
      <c r="J11" s="194"/>
    </row>
    <row r="12" spans="2:10" ht="13.5" thickBot="1">
      <c r="B12" s="195"/>
      <c r="C12" s="196"/>
      <c r="D12" s="196"/>
      <c r="E12" s="196"/>
      <c r="F12" s="196"/>
      <c r="G12" s="196"/>
      <c r="H12" s="196"/>
      <c r="I12" s="196"/>
      <c r="J12" s="197"/>
    </row>
    <row r="13" spans="3:9" ht="12.75">
      <c r="C13" s="8"/>
      <c r="I13" s="8"/>
    </row>
    <row r="14" spans="3:9" ht="12.75">
      <c r="C14" s="8"/>
      <c r="I14" s="8"/>
    </row>
    <row r="15" spans="3:9" ht="12.75">
      <c r="C15" s="8"/>
      <c r="I15" s="8"/>
    </row>
    <row r="16" spans="3:9" ht="12.75">
      <c r="C16" s="8"/>
      <c r="I16" s="8"/>
    </row>
    <row r="17" spans="3:9" ht="12.75">
      <c r="C17" s="8"/>
      <c r="I17" s="8"/>
    </row>
    <row r="18" spans="3:9" ht="12.75">
      <c r="C18" s="8"/>
      <c r="I18" s="8"/>
    </row>
    <row r="19" spans="3:9" ht="12.75">
      <c r="C19" s="8"/>
      <c r="I19" s="8"/>
    </row>
    <row r="20" spans="3:9" ht="12.75">
      <c r="C20" s="1"/>
      <c r="I20" s="1"/>
    </row>
  </sheetData>
  <sheetProtection sheet="1" objects="1" scenarios="1"/>
  <printOptions/>
  <pageMargins left="0.75" right="0.75" top="1" bottom="1" header="0.5" footer="0.5"/>
  <pageSetup horizontalDpi="300" verticalDpi="300" orientation="portrait" r:id="rId2"/>
  <drawing r:id="rId1"/>
</worksheet>
</file>

<file path=xl/worksheets/sheet9.xml><?xml version="1.0" encoding="utf-8"?>
<worksheet xmlns="http://schemas.openxmlformats.org/spreadsheetml/2006/main" xmlns:r="http://schemas.openxmlformats.org/officeDocument/2006/relationships">
  <sheetPr codeName="Sheet6">
    <tabColor indexed="45"/>
    <pageSetUpPr fitToPage="1"/>
  </sheetPr>
  <dimension ref="A2:M23"/>
  <sheetViews>
    <sheetView showGridLines="0" showRowColHeaders="0" workbookViewId="0" topLeftCell="A1">
      <selection activeCell="A1" sqref="A1"/>
    </sheetView>
  </sheetViews>
  <sheetFormatPr defaultColWidth="9.140625" defaultRowHeight="12.75"/>
  <cols>
    <col min="1" max="1" width="8.8515625" style="0" customWidth="1"/>
    <col min="2" max="2" width="12.140625" style="0" bestFit="1" customWidth="1"/>
    <col min="3" max="3" width="5.140625" style="0" bestFit="1" customWidth="1"/>
    <col min="4" max="4" width="10.140625" style="0" bestFit="1" customWidth="1"/>
    <col min="5" max="5" width="12.421875" style="0" customWidth="1"/>
    <col min="6" max="6" width="12.140625" style="0" bestFit="1" customWidth="1"/>
    <col min="7" max="7" width="16.28125" style="0" customWidth="1"/>
    <col min="8" max="8" width="14.00390625" style="0" bestFit="1" customWidth="1"/>
    <col min="9" max="9" width="16.28125" style="0" customWidth="1"/>
    <col min="10" max="16384" width="8.8515625" style="0" customWidth="1"/>
  </cols>
  <sheetData>
    <row r="1" ht="48" customHeight="1"/>
    <row r="2" spans="1:10" ht="12.75">
      <c r="A2" s="66" t="str">
        <f>Splash!G7</f>
        <v>MCPS flu mist clinic</v>
      </c>
      <c r="J2" s="67">
        <f ca="1">TODAY()</f>
        <v>40051</v>
      </c>
    </row>
    <row r="3" spans="1:9" ht="12.75">
      <c r="A3" s="66" t="str">
        <f>Splash!D20</f>
        <v>Model created by Jeffrey W. Herrmann with Clinic Planning Model Generator 2.04</v>
      </c>
      <c r="F3" s="57"/>
      <c r="I3" s="56"/>
    </row>
    <row r="4" ht="12.75">
      <c r="A4" s="221">
        <f>Splash!D21</f>
        <v>40044.69186342593</v>
      </c>
    </row>
    <row r="5" spans="2:9" s="58" customFormat="1" ht="26.25" customHeight="1">
      <c r="B5" s="252" t="s">
        <v>48</v>
      </c>
      <c r="C5" s="252"/>
      <c r="D5" s="252"/>
      <c r="E5" s="59">
        <f>Main!F7</f>
        <v>360</v>
      </c>
      <c r="F5" s="60"/>
      <c r="G5" s="65"/>
      <c r="H5" s="42" t="s">
        <v>10</v>
      </c>
      <c r="I5" s="61">
        <f>Main!P7</f>
        <v>5.179123259573548</v>
      </c>
    </row>
    <row r="6" spans="2:9" s="62" customFormat="1" ht="12.75">
      <c r="B6" s="63"/>
      <c r="C6" s="63"/>
      <c r="D6" s="64"/>
      <c r="E6" s="59"/>
      <c r="F6" s="60"/>
      <c r="G6" s="63"/>
      <c r="H6" s="63"/>
      <c r="I6" s="61"/>
    </row>
    <row r="7" spans="2:9" s="58" customFormat="1" ht="26.25" customHeight="1">
      <c r="B7" s="65"/>
      <c r="C7" s="252" t="s">
        <v>70</v>
      </c>
      <c r="D7" s="252"/>
      <c r="E7" s="59">
        <f>Main!F9</f>
        <v>1</v>
      </c>
      <c r="F7" s="60"/>
      <c r="G7" s="251" t="s">
        <v>50</v>
      </c>
      <c r="H7" s="251"/>
      <c r="I7" s="61">
        <f>Main!P9</f>
        <v>15.537369778720645</v>
      </c>
    </row>
    <row r="8" spans="2:9" s="58" customFormat="1" ht="12.75">
      <c r="B8" s="65"/>
      <c r="C8" s="65"/>
      <c r="D8" s="64"/>
      <c r="E8" s="59"/>
      <c r="F8" s="60"/>
      <c r="G8" s="65"/>
      <c r="H8" s="65"/>
      <c r="I8" s="61"/>
    </row>
    <row r="9" spans="2:9" s="58" customFormat="1" ht="26.25" customHeight="1">
      <c r="B9" s="65"/>
      <c r="C9" s="252" t="s">
        <v>7</v>
      </c>
      <c r="D9" s="252"/>
      <c r="E9" s="59">
        <f>Main!F11</f>
        <v>2</v>
      </c>
      <c r="F9" s="60"/>
      <c r="G9" s="65"/>
      <c r="H9" s="42" t="s">
        <v>12</v>
      </c>
      <c r="I9" s="61">
        <f>Main!P11</f>
        <v>5</v>
      </c>
    </row>
    <row r="10" spans="2:9" s="58" customFormat="1" ht="12.75">
      <c r="B10" s="65"/>
      <c r="C10" s="65"/>
      <c r="D10" s="64"/>
      <c r="E10" s="59"/>
      <c r="F10" s="60"/>
      <c r="G10" s="65"/>
      <c r="H10" s="65"/>
      <c r="I10" s="61"/>
    </row>
    <row r="11" spans="2:9" s="58" customFormat="1" ht="26.25" customHeight="1">
      <c r="B11" s="65"/>
      <c r="C11" s="252" t="s">
        <v>49</v>
      </c>
      <c r="D11" s="252"/>
      <c r="E11" s="59">
        <f>Main!F13</f>
        <v>1</v>
      </c>
      <c r="F11" s="60"/>
      <c r="G11" s="251" t="s">
        <v>51</v>
      </c>
      <c r="H11" s="251"/>
      <c r="I11" s="61">
        <f>Main!P13</f>
        <v>240</v>
      </c>
    </row>
    <row r="12" spans="2:9" s="58" customFormat="1" ht="12.75">
      <c r="B12" s="65"/>
      <c r="C12" s="65"/>
      <c r="D12" s="64"/>
      <c r="E12" s="59"/>
      <c r="F12" s="60"/>
      <c r="G12" s="65"/>
      <c r="H12" s="65"/>
      <c r="I12" s="61"/>
    </row>
    <row r="13" spans="2:9" s="58" customFormat="1" ht="26.25" customHeight="1">
      <c r="B13" s="252" t="s">
        <v>20</v>
      </c>
      <c r="C13" s="252"/>
      <c r="D13" s="252"/>
      <c r="E13" s="68">
        <f>Main!F15</f>
        <v>180</v>
      </c>
      <c r="F13" s="60"/>
      <c r="G13" s="251" t="s">
        <v>146</v>
      </c>
      <c r="H13" s="251"/>
      <c r="I13" s="216">
        <f>Main!F25*Main!F13</f>
        <v>5</v>
      </c>
    </row>
    <row r="14" spans="2:9" s="58" customFormat="1" ht="12.75">
      <c r="B14" s="215"/>
      <c r="C14" s="215"/>
      <c r="D14" s="215"/>
      <c r="E14" s="68"/>
      <c r="F14" s="60"/>
      <c r="G14" s="42"/>
      <c r="H14" s="42"/>
      <c r="I14" s="107"/>
    </row>
    <row r="15" spans="2:9" s="58" customFormat="1" ht="26.25" customHeight="1">
      <c r="B15" s="215"/>
      <c r="C15" s="215"/>
      <c r="D15" s="215"/>
      <c r="E15" s="68"/>
      <c r="F15" s="60"/>
      <c r="G15" s="251" t="s">
        <v>145</v>
      </c>
      <c r="H15" s="251"/>
      <c r="I15" s="107">
        <f>Staffing!F10*Main!F13</f>
        <v>3</v>
      </c>
    </row>
    <row r="16" spans="2:9" s="58" customFormat="1" ht="12.75">
      <c r="B16" s="215"/>
      <c r="C16" s="215"/>
      <c r="D16" s="215"/>
      <c r="E16" s="68"/>
      <c r="F16" s="60"/>
      <c r="G16" s="42"/>
      <c r="H16" s="42"/>
      <c r="I16" s="107"/>
    </row>
    <row r="17" spans="2:9" s="58" customFormat="1" ht="26.25" customHeight="1">
      <c r="B17" s="215"/>
      <c r="C17" s="215"/>
      <c r="D17" s="215"/>
      <c r="E17" s="68"/>
      <c r="F17" s="60"/>
      <c r="G17" s="251" t="s">
        <v>52</v>
      </c>
      <c r="H17" s="251"/>
      <c r="I17" s="217">
        <f>Main!P15</f>
        <v>8</v>
      </c>
    </row>
    <row r="19" spans="1:13" ht="26.25" thickBot="1">
      <c r="A19" s="33"/>
      <c r="B19" s="40" t="s">
        <v>3</v>
      </c>
      <c r="C19" s="40" t="s">
        <v>4</v>
      </c>
      <c r="D19" s="40" t="s">
        <v>72</v>
      </c>
      <c r="E19" s="40" t="s">
        <v>43</v>
      </c>
      <c r="F19" s="40" t="s">
        <v>42</v>
      </c>
      <c r="G19" s="40" t="s">
        <v>64</v>
      </c>
      <c r="H19" s="40" t="s">
        <v>5</v>
      </c>
      <c r="I19" s="40" t="s">
        <v>79</v>
      </c>
      <c r="J19" s="40" t="s">
        <v>6</v>
      </c>
      <c r="K19" s="33"/>
      <c r="L19" s="33"/>
      <c r="M19" s="33"/>
    </row>
    <row r="20" spans="2:10" ht="13.5" thickTop="1">
      <c r="B20" t="str">
        <f>Main!D22</f>
        <v>Forms Check</v>
      </c>
      <c r="C20" s="32">
        <f>Main!F22</f>
        <v>1</v>
      </c>
      <c r="D20" s="218">
        <f>Main!R22</f>
        <v>0.75</v>
      </c>
      <c r="E20" s="36">
        <f>Parameters!E15</f>
        <v>0.25</v>
      </c>
      <c r="F20" s="36">
        <f>Main!N22</f>
        <v>2.7222317943387457</v>
      </c>
      <c r="G20" s="36">
        <f>Calculations!AA2</f>
        <v>2.9722317943387457</v>
      </c>
      <c r="H20" s="37">
        <f>Main!P22</f>
        <v>7.729195383016236</v>
      </c>
      <c r="I20" s="37">
        <f>H20*6</f>
        <v>46.37517229809742</v>
      </c>
      <c r="J20" s="31">
        <f>Calculations!AJ2</f>
        <v>15.537369778720645</v>
      </c>
    </row>
    <row r="21" spans="2:10" ht="12.75">
      <c r="B21" t="str">
        <f>Main!D23</f>
        <v>Vaccine</v>
      </c>
      <c r="C21" s="32">
        <f>Main!F23</f>
        <v>4</v>
      </c>
      <c r="D21" s="218">
        <f>Main!R23</f>
        <v>0.75</v>
      </c>
      <c r="E21" s="36">
        <f>Parameters!E16</f>
        <v>1</v>
      </c>
      <c r="F21" s="36">
        <f>Main!N23</f>
        <v>1.2068914652348035</v>
      </c>
      <c r="G21" s="36">
        <f>Calculations!AA3</f>
        <v>2.2068914652348033</v>
      </c>
      <c r="H21" s="37">
        <f>Main!P23</f>
        <v>3.6206743957044107</v>
      </c>
      <c r="I21" s="37">
        <f>H21*6</f>
        <v>21.724046374226464</v>
      </c>
      <c r="J21" s="31">
        <f>Calculations!AJ3</f>
        <v>15.537369778720645</v>
      </c>
    </row>
    <row r="22" spans="3:10" ht="12.75">
      <c r="C22" s="32"/>
      <c r="D22" s="35"/>
      <c r="E22" s="36"/>
      <c r="F22" s="36"/>
      <c r="G22" s="36"/>
      <c r="H22" s="37"/>
      <c r="I22" s="37"/>
      <c r="J22" s="31"/>
    </row>
    <row r="23" spans="2:10" ht="12.75">
      <c r="B23" s="30" t="s">
        <v>71</v>
      </c>
      <c r="C23" s="33">
        <f>SUM(C20:C22)</f>
        <v>5</v>
      </c>
      <c r="D23" s="33"/>
      <c r="E23" s="38"/>
      <c r="F23" s="38"/>
      <c r="G23" s="38"/>
      <c r="H23" s="33"/>
      <c r="I23" s="33"/>
      <c r="J23" s="39"/>
    </row>
  </sheetData>
  <sheetProtection sheet="1" objects="1" scenarios="1"/>
  <mergeCells count="10">
    <mergeCell ref="G17:H17"/>
    <mergeCell ref="G15:H15"/>
    <mergeCell ref="G13:H13"/>
    <mergeCell ref="B5:D5"/>
    <mergeCell ref="C7:D7"/>
    <mergeCell ref="C9:D9"/>
    <mergeCell ref="C11:D11"/>
    <mergeCell ref="B13:D13"/>
    <mergeCell ref="G7:H7"/>
    <mergeCell ref="G11:H11"/>
  </mergeCells>
  <conditionalFormatting sqref="H9:I9">
    <cfRule type="cellIs" priority="1" dxfId="3" operator="equal" stopIfTrue="1">
      <formula>0</formula>
    </cfRule>
  </conditionalFormatting>
  <printOptions/>
  <pageMargins left="0.75" right="0.75" top="1" bottom="1" header="0.5" footer="0.5"/>
  <pageSetup fitToHeight="1" fitToWidth="1" horizontalDpi="600" verticalDpi="600" orientation="portrait"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Jeffrey W. Herrmann</dc:creator>
  <cp:keywords/>
  <dc:description/>
  <cp:lastModifiedBy>UMCP</cp:lastModifiedBy>
  <cp:lastPrinted>2006-05-03T11:01:26Z</cp:lastPrinted>
  <dcterms:created xsi:type="dcterms:W3CDTF">2005-04-22T17:41:01Z</dcterms:created>
  <dcterms:modified xsi:type="dcterms:W3CDTF">2009-08-26T18:25:55Z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